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2">'Лист3'!$A$6:$BB$110</definedName>
    <definedName name="_xlnm.Print_Area" localSheetId="2">'Лист3'!$A$1:$BB$110</definedName>
  </definedNames>
  <calcPr fullCalcOnLoad="1"/>
</workbook>
</file>

<file path=xl/sharedStrings.xml><?xml version="1.0" encoding="utf-8"?>
<sst xmlns="http://schemas.openxmlformats.org/spreadsheetml/2006/main" count="204" uniqueCount="133">
  <si>
    <t>Утверждаю:</t>
  </si>
  <si>
    <t>Ген. директор ОАО "Теплоэнерго"</t>
  </si>
  <si>
    <t>_______________А.В. Гончаров</t>
  </si>
  <si>
    <t>"______"____________ 2016г.</t>
  </si>
  <si>
    <t xml:space="preserve">  Отчет ОАО «Теплоэнерго»</t>
  </si>
  <si>
    <t>о выполнении инвестпрограммы 2015 года</t>
  </si>
  <si>
    <t>тыс. руб. без НДС</t>
  </si>
  <si>
    <t>№</t>
  </si>
  <si>
    <t>Наименование</t>
  </si>
  <si>
    <t>План</t>
  </si>
  <si>
    <t>Факт</t>
  </si>
  <si>
    <t>Помесячная разбивка, тыс. руб. без НДС</t>
  </si>
  <si>
    <t>Договор</t>
  </si>
  <si>
    <t>Подрядчик</t>
  </si>
  <si>
    <t>Срок выполнения</t>
  </si>
  <si>
    <t>Отметка о выполнении</t>
  </si>
  <si>
    <t>Реконструкция котельного оборудования КЖМ</t>
  </si>
  <si>
    <t>Проектные работы по техперевооружению КЖМ с заменой двух паровых котлов и перепрофилированию мазутного хозяйства на темное топливо</t>
  </si>
  <si>
    <t>24-Пд-15и от 14.07.15</t>
  </si>
  <si>
    <t>ООО ПК "Инженерные технологии"</t>
  </si>
  <si>
    <t>14.01.2016г. (6 мес от 14.07.15)</t>
  </si>
  <si>
    <t>Приобретение парового котла паропроизводительностью 25 тн/ч</t>
  </si>
  <si>
    <t>51-Пс-15и от 23.11.15</t>
  </si>
  <si>
    <t>ООО "Дар-спец"</t>
  </si>
  <si>
    <t>06.01.16г. (45 календ. дней от 23.11.15)</t>
  </si>
  <si>
    <t>Приобретение экономайзера ЭБ 1-808И</t>
  </si>
  <si>
    <t>торги 16.12.15г., протокол от 21.12.15г.</t>
  </si>
  <si>
    <t>АСК г. Бийск</t>
  </si>
  <si>
    <t>15 календ. дней с даты заключения договора</t>
  </si>
  <si>
    <t>Итого:</t>
  </si>
  <si>
    <t>Реконструкция системы теплоснабжения села Монаково</t>
  </si>
  <si>
    <t>Проект на реконструкцию внутреннего газоснабжения жилых домов частного сектора с. Монаково (19 шт)</t>
  </si>
  <si>
    <t>04-Пд-15и от 06.04.15</t>
  </si>
  <si>
    <t>ОАО "ЦИНИИП"</t>
  </si>
  <si>
    <t>30 дней от 06.04.15</t>
  </si>
  <si>
    <t>выполнено</t>
  </si>
  <si>
    <t>Проект на реконструкцию внутреннего газоснабжения жилых домов частного сектора с. Монаково (6 шт)</t>
  </si>
  <si>
    <t>10-Пд-15и от 20.05.15</t>
  </si>
  <si>
    <t>15 дней от 20.05.15</t>
  </si>
  <si>
    <t xml:space="preserve">Поставка и установка газовых отопительных котлов с коаксиальными газоходами- 25 шт и электронагревателей -18 шт </t>
  </si>
  <si>
    <t>ООО "СанТэл"</t>
  </si>
  <si>
    <t xml:space="preserve">Газоснабжение ж/ домов частного сектора с. Монаково с обвязкой газовых отопительных котлов </t>
  </si>
  <si>
    <t>30-Пд-15и от 10.08.15, 31-Пд-15и от 10.08.15</t>
  </si>
  <si>
    <t>ООО "Минерал Плюс"</t>
  </si>
  <si>
    <t>25 дней от авансов. платежа</t>
  </si>
  <si>
    <t>Устройство теплоснабжения и гвс ж/домов (тепломеханич.часть) частного сектора с. Монаково - 25 объектов</t>
  </si>
  <si>
    <t>Хозспособ</t>
  </si>
  <si>
    <t>Подключение электрооборудования жилых домов с. Монаково</t>
  </si>
  <si>
    <t xml:space="preserve">Первичная проверка дымовентиляционных систем от котлов бытового назначения, работающих на газовом топливе, жилых домов инд. застройки </t>
  </si>
  <si>
    <t>№1148-О/ус-15и от 10.07.15</t>
  </si>
  <si>
    <t>БРО ВДПО</t>
  </si>
  <si>
    <t>до 01.09.15</t>
  </si>
  <si>
    <t>Строительный контроль за газификацией и реконструкцией внутреннего газоснабжения жилых домов индивидуальной застройки с. Монаково</t>
  </si>
  <si>
    <t>№962-с/РСУ-15 / 21-Пд-15и от 03.07.15</t>
  </si>
  <si>
    <t>ОАО"Газпром газ. Белгород"</t>
  </si>
  <si>
    <t>до полного исполнения обязательств</t>
  </si>
  <si>
    <t>Тех/присоединение Тенистая,12 (Монакова Анна Дмитриевна)</t>
  </si>
  <si>
    <t>№1526-с/01-15 от 03.03.15</t>
  </si>
  <si>
    <t>не позднее 30 июня</t>
  </si>
  <si>
    <t>Тех/присоединение Южная,6 (Монаков Сергей Викторович)</t>
  </si>
  <si>
    <t>№1527-с/01-15 от 03.03.15</t>
  </si>
  <si>
    <t>Тех/присоединение Центральная,36 (Старченко Алла Владимировна)</t>
  </si>
  <si>
    <t>№1528-с/01-15 от 03.03.15</t>
  </si>
  <si>
    <t>Тех/присоедин.Центральная,30 (Соколов Геннадий Николаевич)</t>
  </si>
  <si>
    <t>№1529-с/01-15 от 03.03.15</t>
  </si>
  <si>
    <t>Тех/присоедин.Центральная,12 (Монакова Ольга Илларионовна)</t>
  </si>
  <si>
    <t>№1530-с/01-15 от 03.03.15</t>
  </si>
  <si>
    <t>Тех/присоедин.Центральная,32 (ул.Садовая,9)</t>
  </si>
  <si>
    <t>№1531-с/01-15 от 03.03.15</t>
  </si>
  <si>
    <t>повторно письмо</t>
  </si>
  <si>
    <t>Расчет по определению потребности в газ.топливе блочной котельной 3,4 МВт с. Монаково</t>
  </si>
  <si>
    <t>№01-Пд-15и от 17.03.15</t>
  </si>
  <si>
    <t>7 дней от 17.03.15</t>
  </si>
  <si>
    <t>Капстрой блочно-модульной котельной ТКУ-3,4 МВт (проект, поставка, монтаж ТКУ с дымовой трубой, пуско-наладка)</t>
  </si>
  <si>
    <t>47-Пд-15и от 16.11.15г.</t>
  </si>
  <si>
    <t>ООО"СТМ-Оскол"</t>
  </si>
  <si>
    <t>до 14.02.16г. (90 кал. дней от 16.11.15)</t>
  </si>
  <si>
    <t>проект выполнен</t>
  </si>
  <si>
    <t>Строительство фундамента под ТКУ-3,4 МВт и дымовую трубу с учетом транспортных расходов на доставку бетона</t>
  </si>
  <si>
    <t>Проектные работы на техперевооружение ГРП и газоснабжение модульной котельной ТКУ-3,4 МВт</t>
  </si>
  <si>
    <t>№23-Пд-15 от 08.07.15</t>
  </si>
  <si>
    <t>до 28.07.15</t>
  </si>
  <si>
    <t>ЭПБ проекта на техперевооружение ГРП и газоснабжение модульной котельной ТКУ-3,4 МВт</t>
  </si>
  <si>
    <t>№37-Пд-15 от 14.09.15</t>
  </si>
  <si>
    <t>До полного исполнения обязательств</t>
  </si>
  <si>
    <t xml:space="preserve">Техперевооружение газоснабжения от ГРП до модульной котельной ТКУ-3,4 МВт -газопровод среднего давления </t>
  </si>
  <si>
    <t>42-Пд-15и от 05.10.15г.</t>
  </si>
  <si>
    <t>30 кал.дней от 05.10.15</t>
  </si>
  <si>
    <t>Технический надзор за техперевооружением ГРП и наружн.газопровода котельной ТКУ-3,4 МВт</t>
  </si>
  <si>
    <t>34- О/ус-15в от 15.09.15</t>
  </si>
  <si>
    <t xml:space="preserve">Реконструкция узла учета газа </t>
  </si>
  <si>
    <t>36-Пд-15и от 14.09.15г.</t>
  </si>
  <si>
    <t>ООО "Газэнергомонтаж"</t>
  </si>
  <si>
    <t>Проведение комплекса геодезических и землеустроительных работ по земельному участку для строительства котельной</t>
  </si>
  <si>
    <t>№58 18.03.15г.</t>
  </si>
  <si>
    <t>МУП "Землеустроитель"</t>
  </si>
  <si>
    <t>в течение месяца после процедуры согласования</t>
  </si>
  <si>
    <t>Комплекс геодезических работ (кадастровая съемка) по земельному участку под проектирование инженерных сетей к котельной</t>
  </si>
  <si>
    <t>№166 от 13.07.15</t>
  </si>
  <si>
    <t>Реконструкция и ремонт тепловой изоляции с применением современных материалов</t>
  </si>
  <si>
    <t>Реконструкция и ремонт надземной изоляции маг. т/с ф720 мм длиной 345 пм в 2-х тр. изм. от КЖМа до вертикального компенсатора</t>
  </si>
  <si>
    <t>18-Пд-15и от 18.05.15</t>
  </si>
  <si>
    <t>ООО ПФ «Теплоизоляция»</t>
  </si>
  <si>
    <t>01.06.15-30.07.15г.</t>
  </si>
  <si>
    <t>Реконструкция и ремонт надземной изоляции маг. т/с ф1020 мм длиной 85 пм в 2-х тр. изм. от КЖМ до павильона задвижек</t>
  </si>
  <si>
    <t>13-Пд-15и</t>
  </si>
  <si>
    <t>ООО «Энергокомплекс»</t>
  </si>
  <si>
    <t>Реконструкция и ремонт надземной изоляции маг. т/с ф325 мм длиной 65 пм в 2-х тр. изм. от КЖМ УТ-3-МТК-18 мкр. Южный</t>
  </si>
  <si>
    <t>14-Пд-15и</t>
  </si>
  <si>
    <t>Реконструкция и ремонт надземной изоляции маг. т/с ф1020 мм длиной 652 пм в 2-х тр. изм. от МТК-41 в сторону КЖМ</t>
  </si>
  <si>
    <t>15-Пд-15и</t>
  </si>
  <si>
    <t>01.06.15-23.10.15г.</t>
  </si>
  <si>
    <t>Реконструкция и ремонт надземной изоляции маг. т/с ф630 мм длиной 160 пм в 2-х тр. изм. от КЮЗР до МТК-1</t>
  </si>
  <si>
    <t>16-Пд-15и</t>
  </si>
  <si>
    <t>ООО «Монтажремстрой плюс»</t>
  </si>
  <si>
    <t>Реконструкция и ремонт надземной изоляции маг. т/с ф1020 мм длиной 145 пм в 2-х тр. изм. от КЖМ от павильона задвижек до ж/дороги</t>
  </si>
  <si>
    <t>17-Пд-15и от 18.05.15</t>
  </si>
  <si>
    <t>Реконструкция и ремонт надземной изоляции маг. т/с ф720 мм от КЖМ (верт. Комп., переход через речку)</t>
  </si>
  <si>
    <t>25-Пд-15и от 01.07.15</t>
  </si>
  <si>
    <t>01.07.15-10.08.15г.</t>
  </si>
  <si>
    <t>Реконструкция и ремонт надземной изоляции маг. т/с ф219 мм от КЮЗР к Пождепо</t>
  </si>
  <si>
    <t>29-Пд-15и</t>
  </si>
  <si>
    <t>до 15.09.15г.</t>
  </si>
  <si>
    <t xml:space="preserve">Окраска магистральных теплосетей </t>
  </si>
  <si>
    <t>Реконструкция и ремонт надземной изоляции маг. т/с ф1020 мм от КЖМ до павильона задвижек</t>
  </si>
  <si>
    <t>32-Пд-15и от 01.08.2015г.</t>
  </si>
  <si>
    <t>01.08.15-31.08.15г.</t>
  </si>
  <si>
    <t>Всего инвестпрограмма:</t>
  </si>
  <si>
    <t>Примечания: в отчете указана стоимость услуг подрядных организаций и затраты на материалы и оборудование, без учета заработной платы работ, выполняемых хоз/способом.</t>
  </si>
  <si>
    <t>Главный инженер</t>
  </si>
  <si>
    <t>В.Н. Дмитриев</t>
  </si>
  <si>
    <t>Начальник ПТО</t>
  </si>
  <si>
    <t>Д.Г. Выхристюк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</si>
</sst>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\ [$руб.-419];[Red]\-#,##0.00\ [$руб.-419]"/>
  </numFmts>
  <fonts count="15">
    <font>
      <sz val="10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9" fontId="4" fillId="0" borderId="2" xfId="17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9" fontId="0" fillId="0" borderId="0" xfId="1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9"/>
  <sheetViews>
    <sheetView tabSelected="1" zoomScale="90" zoomScaleNormal="90" workbookViewId="0" topLeftCell="A1">
      <selection activeCell="AU1" sqref="AU1"/>
    </sheetView>
  </sheetViews>
  <sheetFormatPr defaultColWidth="9.140625" defaultRowHeight="12.75"/>
  <cols>
    <col min="1" max="1" width="5.00390625" style="0" customWidth="1"/>
    <col min="2" max="2" width="58.7109375" style="1" customWidth="1"/>
    <col min="3" max="3" width="17.28125" style="2" customWidth="1"/>
    <col min="4" max="4" width="20.00390625" style="2" customWidth="1"/>
    <col min="5" max="6" width="0" style="3" hidden="1" customWidth="1"/>
    <col min="7" max="8" width="0" style="4" hidden="1" customWidth="1"/>
    <col min="9" max="28" width="0" style="2" hidden="1" customWidth="1"/>
    <col min="29" max="29" width="0" style="3" hidden="1" customWidth="1"/>
    <col min="30" max="38" width="0" style="2" hidden="1" customWidth="1"/>
    <col min="39" max="39" width="0" style="3" hidden="1" customWidth="1"/>
    <col min="40" max="41" width="0" style="2" hidden="1" customWidth="1"/>
    <col min="42" max="43" width="0" style="3" hidden="1" customWidth="1"/>
    <col min="44" max="44" width="0" style="5" hidden="1" customWidth="1"/>
    <col min="45" max="45" width="0" style="6" hidden="1" customWidth="1"/>
    <col min="46" max="46" width="0" style="7" hidden="1" customWidth="1"/>
    <col min="47" max="47" width="0" style="8" hidden="1" customWidth="1"/>
    <col min="48" max="49" width="7.8515625" style="0" customWidth="1"/>
    <col min="50" max="50" width="8.00390625" style="0" customWidth="1"/>
    <col min="51" max="51" width="8.28125" style="0" customWidth="1"/>
    <col min="52" max="53" width="7.7109375" style="0" customWidth="1"/>
    <col min="54" max="54" width="7.28125" style="0" customWidth="1"/>
    <col min="55" max="55" width="7.8515625" style="0" customWidth="1"/>
    <col min="56" max="56" width="7.421875" style="0" customWidth="1"/>
    <col min="57" max="57" width="7.57421875" style="0" customWidth="1"/>
    <col min="256" max="16384" width="11.57421875" style="0" customWidth="1"/>
  </cols>
  <sheetData>
    <row r="1" spans="1:47" ht="19.5" customHeight="1">
      <c r="A1" s="9"/>
      <c r="B1" s="9"/>
      <c r="C1" s="97" t="s">
        <v>0</v>
      </c>
      <c r="D1" s="97"/>
      <c r="E1" s="97"/>
      <c r="F1" s="97"/>
      <c r="G1" s="9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19.5" customHeight="1">
      <c r="A2" s="9"/>
      <c r="B2" s="9"/>
      <c r="C2" s="97" t="s">
        <v>1</v>
      </c>
      <c r="D2" s="97"/>
      <c r="E2" s="97"/>
      <c r="F2" s="97"/>
      <c r="G2" s="9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19.5" customHeight="1">
      <c r="A3" s="9"/>
      <c r="B3" s="9"/>
      <c r="C3" s="97" t="s">
        <v>2</v>
      </c>
      <c r="D3" s="97"/>
      <c r="E3" s="97"/>
      <c r="F3" s="97"/>
      <c r="G3" s="9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9.5" customHeight="1">
      <c r="A4" s="9"/>
      <c r="B4" s="9"/>
      <c r="C4" s="97" t="s">
        <v>3</v>
      </c>
      <c r="D4" s="97"/>
      <c r="E4" s="97"/>
      <c r="F4" s="97"/>
      <c r="G4" s="9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9.5" customHeight="1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47" ht="19.5" customHeight="1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</row>
    <row r="8" spans="1:47" ht="19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</row>
    <row r="9" spans="1:47" ht="21" customHeight="1">
      <c r="A9" s="10"/>
      <c r="B9" s="11"/>
      <c r="C9" s="12"/>
      <c r="D9" s="13" t="s">
        <v>6</v>
      </c>
      <c r="E9" s="14"/>
      <c r="F9" s="14"/>
      <c r="G9" s="15"/>
      <c r="H9" s="15"/>
      <c r="I9" s="12"/>
      <c r="J9" s="12"/>
      <c r="K9" s="12"/>
      <c r="L9" s="12"/>
      <c r="M9" s="12"/>
      <c r="N9" s="12"/>
      <c r="O9" s="12"/>
      <c r="P9" s="12"/>
      <c r="Q9" s="16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"/>
      <c r="AT9" s="10"/>
      <c r="AU9" s="10"/>
    </row>
    <row r="10" spans="1:47" ht="41.25" customHeight="1">
      <c r="A10" s="17" t="s">
        <v>7</v>
      </c>
      <c r="B10" s="17" t="s">
        <v>8</v>
      </c>
      <c r="C10" s="17" t="s">
        <v>9</v>
      </c>
      <c r="D10" s="17" t="s">
        <v>10</v>
      </c>
      <c r="E10" s="101"/>
      <c r="F10" s="101"/>
      <c r="G10" s="102" t="s">
        <v>11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20" t="s">
        <v>12</v>
      </c>
      <c r="AS10" s="20" t="s">
        <v>13</v>
      </c>
      <c r="AT10" s="20" t="s">
        <v>14</v>
      </c>
      <c r="AU10" s="19" t="s">
        <v>15</v>
      </c>
    </row>
    <row r="11" spans="1:47" ht="21.75" customHeight="1">
      <c r="A11" s="21">
        <v>1</v>
      </c>
      <c r="B11" s="103" t="s">
        <v>16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44.25" customHeight="1">
      <c r="A12" s="22"/>
      <c r="B12" s="23" t="s">
        <v>17</v>
      </c>
      <c r="C12" s="17"/>
      <c r="D12" s="24">
        <v>1750</v>
      </c>
      <c r="E12" s="18"/>
      <c r="F12" s="25">
        <v>1750</v>
      </c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6"/>
      <c r="R12" s="26"/>
      <c r="S12" s="26"/>
      <c r="T12" s="26"/>
      <c r="U12" s="26"/>
      <c r="V12" s="26"/>
      <c r="W12" s="26"/>
      <c r="X12" s="26"/>
      <c r="Y12" s="19"/>
      <c r="Z12" s="27">
        <f>T12+V12+X12</f>
        <v>0</v>
      </c>
      <c r="AA12" s="28">
        <f>Q12+Y12</f>
        <v>0</v>
      </c>
      <c r="AB12" s="27">
        <f>R12+Z12</f>
        <v>0</v>
      </c>
      <c r="AC12" s="25"/>
      <c r="AD12" s="26"/>
      <c r="AE12" s="26"/>
      <c r="AF12" s="26"/>
      <c r="AG12" s="26"/>
      <c r="AH12" s="26"/>
      <c r="AI12" s="29"/>
      <c r="AJ12" s="19"/>
      <c r="AK12" s="28"/>
      <c r="AL12" s="27"/>
      <c r="AM12" s="25"/>
      <c r="AN12" s="28"/>
      <c r="AO12" s="27"/>
      <c r="AP12" s="25"/>
      <c r="AQ12" s="25">
        <v>1750</v>
      </c>
      <c r="AR12" s="19" t="s">
        <v>18</v>
      </c>
      <c r="AS12" s="29" t="s">
        <v>19</v>
      </c>
      <c r="AT12" s="19" t="s">
        <v>20</v>
      </c>
      <c r="AU12" s="19"/>
    </row>
    <row r="13" spans="1:47" ht="32.25" customHeight="1">
      <c r="A13" s="22"/>
      <c r="B13" s="23" t="s">
        <v>21</v>
      </c>
      <c r="C13" s="17"/>
      <c r="D13" s="30">
        <v>5127.1</v>
      </c>
      <c r="E13" s="31">
        <f>C11-F11</f>
        <v>0</v>
      </c>
      <c r="F13" s="32"/>
      <c r="G13" s="18"/>
      <c r="H13" s="18"/>
      <c r="I13" s="19"/>
      <c r="J13" s="19"/>
      <c r="K13" s="19"/>
      <c r="L13" s="19"/>
      <c r="M13" s="19"/>
      <c r="N13" s="19"/>
      <c r="O13" s="19"/>
      <c r="P13" s="19"/>
      <c r="Q13" s="26"/>
      <c r="R13" s="26"/>
      <c r="S13" s="26"/>
      <c r="T13" s="26"/>
      <c r="U13" s="26"/>
      <c r="V13" s="26"/>
      <c r="W13" s="26"/>
      <c r="X13" s="26"/>
      <c r="Y13" s="19"/>
      <c r="Z13" s="27">
        <f>T13+V13+X13</f>
        <v>0</v>
      </c>
      <c r="AA13" s="28">
        <f>Q13+Y13</f>
        <v>0</v>
      </c>
      <c r="AB13" s="27">
        <f>R13+Z13</f>
        <v>0</v>
      </c>
      <c r="AC13" s="32"/>
      <c r="AD13" s="26"/>
      <c r="AE13" s="26"/>
      <c r="AF13" s="26"/>
      <c r="AG13" s="26"/>
      <c r="AH13" s="26"/>
      <c r="AI13" s="19"/>
      <c r="AJ13" s="26"/>
      <c r="AK13" s="28"/>
      <c r="AL13" s="27">
        <f>AI13</f>
        <v>0</v>
      </c>
      <c r="AM13" s="32"/>
      <c r="AN13" s="28"/>
      <c r="AO13" s="27"/>
      <c r="AP13" s="32"/>
      <c r="AQ13" s="32">
        <v>5127.1</v>
      </c>
      <c r="AR13" s="19" t="s">
        <v>22</v>
      </c>
      <c r="AS13" s="19" t="s">
        <v>23</v>
      </c>
      <c r="AT13" s="19" t="s">
        <v>24</v>
      </c>
      <c r="AU13" s="19"/>
    </row>
    <row r="14" spans="1:47" ht="24.75" customHeight="1">
      <c r="A14" s="22"/>
      <c r="B14" s="23" t="s">
        <v>25</v>
      </c>
      <c r="C14" s="17"/>
      <c r="D14" s="30">
        <v>1830.5</v>
      </c>
      <c r="E14" s="31"/>
      <c r="F14" s="32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6"/>
      <c r="R14" s="26"/>
      <c r="S14" s="26"/>
      <c r="T14" s="26"/>
      <c r="U14" s="26"/>
      <c r="V14" s="26"/>
      <c r="W14" s="26"/>
      <c r="X14" s="26"/>
      <c r="Y14" s="19"/>
      <c r="Z14" s="27"/>
      <c r="AA14" s="28"/>
      <c r="AB14" s="27"/>
      <c r="AC14" s="32"/>
      <c r="AD14" s="26"/>
      <c r="AE14" s="26"/>
      <c r="AF14" s="26"/>
      <c r="AG14" s="26"/>
      <c r="AH14" s="26"/>
      <c r="AI14" s="19"/>
      <c r="AJ14" s="26"/>
      <c r="AK14" s="28"/>
      <c r="AL14" s="27"/>
      <c r="AM14" s="32"/>
      <c r="AN14" s="28"/>
      <c r="AO14" s="27">
        <f>AL14</f>
        <v>0</v>
      </c>
      <c r="AP14" s="32"/>
      <c r="AQ14" s="32">
        <v>1830.5</v>
      </c>
      <c r="AR14" s="19" t="s">
        <v>26</v>
      </c>
      <c r="AS14" s="19" t="s">
        <v>27</v>
      </c>
      <c r="AT14" s="19" t="s">
        <v>28</v>
      </c>
      <c r="AU14" s="19"/>
    </row>
    <row r="15" spans="1:47" ht="20.25" customHeight="1">
      <c r="A15" s="21"/>
      <c r="B15" s="33" t="s">
        <v>29</v>
      </c>
      <c r="C15" s="34">
        <f>11300/1.18</f>
        <v>9576.27118644068</v>
      </c>
      <c r="D15" s="34">
        <f>SUM(D12:D14)</f>
        <v>8707.6</v>
      </c>
      <c r="E15" s="35"/>
      <c r="F15" s="36"/>
      <c r="G15" s="18"/>
      <c r="H15" s="18"/>
      <c r="I15" s="19"/>
      <c r="J15" s="19"/>
      <c r="K15" s="19"/>
      <c r="L15" s="19"/>
      <c r="M15" s="19"/>
      <c r="N15" s="19"/>
      <c r="O15" s="19"/>
      <c r="P15" s="19"/>
      <c r="Q15" s="26"/>
      <c r="R15" s="26"/>
      <c r="S15" s="26"/>
      <c r="T15" s="26"/>
      <c r="U15" s="26"/>
      <c r="V15" s="26"/>
      <c r="W15" s="26"/>
      <c r="X15" s="26"/>
      <c r="Y15" s="37"/>
      <c r="Z15" s="37"/>
      <c r="AA15" s="38"/>
      <c r="AB15" s="37"/>
      <c r="AC15" s="36"/>
      <c r="AD15" s="26"/>
      <c r="AE15" s="26"/>
      <c r="AF15" s="26"/>
      <c r="AG15" s="26"/>
      <c r="AH15" s="26"/>
      <c r="AI15" s="26"/>
      <c r="AJ15" s="26"/>
      <c r="AK15" s="38"/>
      <c r="AL15" s="37"/>
      <c r="AM15" s="36"/>
      <c r="AN15" s="38"/>
      <c r="AO15" s="37"/>
      <c r="AP15" s="36"/>
      <c r="AQ15" s="39"/>
      <c r="AR15" s="26"/>
      <c r="AS15" s="26"/>
      <c r="AT15" s="26"/>
      <c r="AU15" s="19"/>
    </row>
    <row r="16" spans="1:47" ht="23.25" customHeight="1">
      <c r="A16" s="21">
        <v>2</v>
      </c>
      <c r="B16" s="103" t="s">
        <v>30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 s="45" customFormat="1" ht="32.25" customHeight="1">
      <c r="A17" s="17"/>
      <c r="B17" s="40" t="s">
        <v>31</v>
      </c>
      <c r="C17" s="41"/>
      <c r="D17" s="42">
        <f aca="true" t="shared" si="0" ref="D17:D29">AO17+AP17</f>
        <v>97.1</v>
      </c>
      <c r="E17" s="32"/>
      <c r="F17" s="32">
        <v>97.1</v>
      </c>
      <c r="G17" s="18"/>
      <c r="H17" s="18"/>
      <c r="I17" s="29"/>
      <c r="J17" s="18">
        <v>97.1</v>
      </c>
      <c r="K17" s="29"/>
      <c r="L17" s="29"/>
      <c r="M17" s="29"/>
      <c r="N17" s="29"/>
      <c r="O17" s="29"/>
      <c r="P17" s="29">
        <f>J17+L17+N17</f>
        <v>97.1</v>
      </c>
      <c r="Q17" s="29"/>
      <c r="R17" s="29">
        <f>H17+P17</f>
        <v>97.1</v>
      </c>
      <c r="S17" s="29"/>
      <c r="T17" s="29"/>
      <c r="U17" s="29"/>
      <c r="V17" s="29"/>
      <c r="W17" s="29"/>
      <c r="X17" s="29"/>
      <c r="Y17" s="29"/>
      <c r="Z17" s="27">
        <f>T17+V17+X17</f>
        <v>0</v>
      </c>
      <c r="AA17" s="28">
        <f aca="true" t="shared" si="1" ref="AA17:AA31">Q17+Y17</f>
        <v>0</v>
      </c>
      <c r="AB17" s="27"/>
      <c r="AC17" s="32">
        <v>97.1</v>
      </c>
      <c r="AD17" s="29"/>
      <c r="AE17" s="29"/>
      <c r="AF17" s="29"/>
      <c r="AG17" s="29"/>
      <c r="AH17" s="29"/>
      <c r="AI17" s="29"/>
      <c r="AJ17" s="29"/>
      <c r="AK17" s="28"/>
      <c r="AL17" s="27">
        <f aca="true" t="shared" si="2" ref="AL17:AL31">AE17+AG17+AI17</f>
        <v>0</v>
      </c>
      <c r="AM17" s="32"/>
      <c r="AN17" s="28"/>
      <c r="AO17" s="43">
        <f aca="true" t="shared" si="3" ref="AO17:AO31">AB17+AL17</f>
        <v>0</v>
      </c>
      <c r="AP17" s="44">
        <f aca="true" t="shared" si="4" ref="AP17:AP31">AC17+AM17</f>
        <v>97.1</v>
      </c>
      <c r="AQ17" s="44"/>
      <c r="AR17" s="29" t="s">
        <v>32</v>
      </c>
      <c r="AS17" s="29" t="s">
        <v>33</v>
      </c>
      <c r="AT17" s="29" t="s">
        <v>34</v>
      </c>
      <c r="AU17" s="19" t="s">
        <v>35</v>
      </c>
    </row>
    <row r="18" spans="1:47" s="45" customFormat="1" ht="34.5" customHeight="1">
      <c r="A18" s="17"/>
      <c r="B18" s="40" t="s">
        <v>36</v>
      </c>
      <c r="C18" s="41"/>
      <c r="D18" s="42">
        <f t="shared" si="0"/>
        <v>35.8</v>
      </c>
      <c r="E18" s="32"/>
      <c r="F18" s="32">
        <v>35.8</v>
      </c>
      <c r="G18" s="18"/>
      <c r="H18" s="18"/>
      <c r="I18" s="29"/>
      <c r="J18" s="29"/>
      <c r="K18" s="29"/>
      <c r="L18" s="29">
        <v>35.8</v>
      </c>
      <c r="M18" s="29"/>
      <c r="N18" s="29"/>
      <c r="O18" s="29"/>
      <c r="P18" s="29">
        <f>J18+L18+N18</f>
        <v>35.8</v>
      </c>
      <c r="Q18" s="29"/>
      <c r="R18" s="29">
        <f>H18+P18</f>
        <v>35.8</v>
      </c>
      <c r="S18" s="29"/>
      <c r="T18" s="29"/>
      <c r="U18" s="29"/>
      <c r="V18" s="29"/>
      <c r="W18" s="29"/>
      <c r="X18" s="29"/>
      <c r="Y18" s="29"/>
      <c r="Z18" s="27">
        <f>T18+V18+X18</f>
        <v>0</v>
      </c>
      <c r="AA18" s="28">
        <f t="shared" si="1"/>
        <v>0</v>
      </c>
      <c r="AB18" s="27"/>
      <c r="AC18" s="32">
        <v>35.8</v>
      </c>
      <c r="AD18" s="29"/>
      <c r="AE18" s="29"/>
      <c r="AF18" s="29"/>
      <c r="AG18" s="29"/>
      <c r="AH18" s="29"/>
      <c r="AI18" s="29"/>
      <c r="AJ18" s="29"/>
      <c r="AK18" s="28"/>
      <c r="AL18" s="27">
        <f t="shared" si="2"/>
        <v>0</v>
      </c>
      <c r="AM18" s="32"/>
      <c r="AN18" s="28"/>
      <c r="AO18" s="43">
        <f t="shared" si="3"/>
        <v>0</v>
      </c>
      <c r="AP18" s="44">
        <f t="shared" si="4"/>
        <v>35.8</v>
      </c>
      <c r="AQ18" s="44"/>
      <c r="AR18" s="29" t="s">
        <v>37</v>
      </c>
      <c r="AS18" s="29" t="s">
        <v>33</v>
      </c>
      <c r="AT18" s="29" t="s">
        <v>38</v>
      </c>
      <c r="AU18" s="19" t="s">
        <v>35</v>
      </c>
    </row>
    <row r="19" spans="1:47" s="45" customFormat="1" ht="40.5" customHeight="1">
      <c r="A19" s="17"/>
      <c r="B19" s="40" t="s">
        <v>39</v>
      </c>
      <c r="C19" s="41"/>
      <c r="D19" s="42">
        <f t="shared" si="0"/>
        <v>860.3</v>
      </c>
      <c r="E19" s="32">
        <f>1015.2/1.18</f>
        <v>860.3389830508476</v>
      </c>
      <c r="F19" s="32"/>
      <c r="G19" s="18"/>
      <c r="H19" s="18"/>
      <c r="I19" s="29"/>
      <c r="J19" s="29"/>
      <c r="K19" s="29"/>
      <c r="L19" s="29"/>
      <c r="M19" s="29"/>
      <c r="N19" s="46">
        <v>982.068</v>
      </c>
      <c r="O19" s="29"/>
      <c r="P19" s="46">
        <f>J19+L19+N19</f>
        <v>982.068</v>
      </c>
      <c r="Q19" s="29"/>
      <c r="R19" s="47"/>
      <c r="S19" s="32"/>
      <c r="T19" s="32"/>
      <c r="U19" s="32"/>
      <c r="V19" s="47">
        <v>486.9</v>
      </c>
      <c r="W19" s="32"/>
      <c r="X19" s="32">
        <v>373.4</v>
      </c>
      <c r="Y19" s="32"/>
      <c r="Z19" s="27">
        <f>T19+V19+X19</f>
        <v>860.3</v>
      </c>
      <c r="AA19" s="28">
        <f t="shared" si="1"/>
        <v>0</v>
      </c>
      <c r="AB19" s="27">
        <f>R19+Z19</f>
        <v>860.3</v>
      </c>
      <c r="AC19" s="32"/>
      <c r="AD19" s="32"/>
      <c r="AE19" s="32"/>
      <c r="AF19" s="32"/>
      <c r="AG19" s="32"/>
      <c r="AH19" s="32"/>
      <c r="AI19" s="32"/>
      <c r="AJ19" s="32"/>
      <c r="AK19" s="28"/>
      <c r="AL19" s="27">
        <f t="shared" si="2"/>
        <v>0</v>
      </c>
      <c r="AM19" s="32"/>
      <c r="AN19" s="28"/>
      <c r="AO19" s="43">
        <f t="shared" si="3"/>
        <v>860.3</v>
      </c>
      <c r="AP19" s="44">
        <f t="shared" si="4"/>
        <v>0</v>
      </c>
      <c r="AQ19" s="44"/>
      <c r="AR19" s="29"/>
      <c r="AS19" s="29" t="s">
        <v>40</v>
      </c>
      <c r="AT19" s="29"/>
      <c r="AU19" s="19" t="s">
        <v>35</v>
      </c>
    </row>
    <row r="20" spans="1:47" s="45" customFormat="1" ht="32.25" customHeight="1">
      <c r="A20" s="17"/>
      <c r="B20" s="40" t="s">
        <v>41</v>
      </c>
      <c r="C20" s="41"/>
      <c r="D20" s="42">
        <f t="shared" si="0"/>
        <v>294.2</v>
      </c>
      <c r="E20" s="32"/>
      <c r="F20" s="32">
        <v>294.2</v>
      </c>
      <c r="G20" s="18"/>
      <c r="H20" s="1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7">
        <v>243.5</v>
      </c>
      <c r="W20" s="29"/>
      <c r="X20" s="29">
        <v>50.7</v>
      </c>
      <c r="Y20" s="29"/>
      <c r="Z20" s="27">
        <f>T20+V20+X20</f>
        <v>294.2</v>
      </c>
      <c r="AA20" s="28">
        <f t="shared" si="1"/>
        <v>0</v>
      </c>
      <c r="AB20" s="27"/>
      <c r="AC20" s="32">
        <v>294.2</v>
      </c>
      <c r="AD20" s="29"/>
      <c r="AE20" s="29"/>
      <c r="AF20" s="29"/>
      <c r="AG20" s="29"/>
      <c r="AH20" s="29"/>
      <c r="AI20" s="29"/>
      <c r="AJ20" s="29"/>
      <c r="AK20" s="28"/>
      <c r="AL20" s="27">
        <f t="shared" si="2"/>
        <v>0</v>
      </c>
      <c r="AM20" s="32"/>
      <c r="AN20" s="28"/>
      <c r="AO20" s="43">
        <f t="shared" si="3"/>
        <v>0</v>
      </c>
      <c r="AP20" s="44">
        <f t="shared" si="4"/>
        <v>294.2</v>
      </c>
      <c r="AQ20" s="44"/>
      <c r="AR20" s="29" t="s">
        <v>42</v>
      </c>
      <c r="AS20" s="29" t="s">
        <v>43</v>
      </c>
      <c r="AT20" s="29" t="s">
        <v>44</v>
      </c>
      <c r="AU20" s="19" t="s">
        <v>35</v>
      </c>
    </row>
    <row r="21" spans="1:47" s="45" customFormat="1" ht="45" customHeight="1">
      <c r="A21" s="17"/>
      <c r="B21" s="40" t="s">
        <v>45</v>
      </c>
      <c r="C21" s="41"/>
      <c r="D21" s="42">
        <f t="shared" si="0"/>
        <v>75</v>
      </c>
      <c r="E21" s="32">
        <v>75</v>
      </c>
      <c r="F21" s="32"/>
      <c r="G21" s="18"/>
      <c r="H21" s="1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7"/>
      <c r="U21" s="47"/>
      <c r="V21" s="47">
        <v>35.4</v>
      </c>
      <c r="W21" s="29"/>
      <c r="X21" s="47">
        <v>39.6</v>
      </c>
      <c r="Y21" s="29"/>
      <c r="Z21" s="27">
        <f>T21+V21+X21</f>
        <v>75</v>
      </c>
      <c r="AA21" s="28">
        <f t="shared" si="1"/>
        <v>0</v>
      </c>
      <c r="AB21" s="27">
        <f>R21+Z21</f>
        <v>75</v>
      </c>
      <c r="AC21" s="32"/>
      <c r="AD21" s="29"/>
      <c r="AE21" s="47"/>
      <c r="AF21" s="29"/>
      <c r="AG21" s="47"/>
      <c r="AH21" s="29"/>
      <c r="AI21" s="47"/>
      <c r="AJ21" s="47"/>
      <c r="AK21" s="28"/>
      <c r="AL21" s="27">
        <f t="shared" si="2"/>
        <v>0</v>
      </c>
      <c r="AM21" s="32"/>
      <c r="AN21" s="28"/>
      <c r="AO21" s="43">
        <f t="shared" si="3"/>
        <v>75</v>
      </c>
      <c r="AP21" s="44">
        <f t="shared" si="4"/>
        <v>0</v>
      </c>
      <c r="AQ21" s="44"/>
      <c r="AR21" s="29" t="s">
        <v>46</v>
      </c>
      <c r="AS21" s="29"/>
      <c r="AT21" s="29"/>
      <c r="AU21" s="19" t="s">
        <v>35</v>
      </c>
    </row>
    <row r="22" spans="1:47" s="45" customFormat="1" ht="27.75" customHeight="1">
      <c r="A22" s="17"/>
      <c r="B22" s="40" t="s">
        <v>47</v>
      </c>
      <c r="C22" s="41"/>
      <c r="D22" s="42">
        <f t="shared" si="0"/>
        <v>41.7</v>
      </c>
      <c r="E22" s="32">
        <v>41.7</v>
      </c>
      <c r="F22" s="32"/>
      <c r="G22" s="18"/>
      <c r="H22" s="1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7"/>
      <c r="U22" s="47"/>
      <c r="V22" s="47"/>
      <c r="W22" s="29"/>
      <c r="X22" s="47">
        <v>41.7</v>
      </c>
      <c r="Y22" s="29"/>
      <c r="Z22" s="27">
        <v>41.7</v>
      </c>
      <c r="AA22" s="28">
        <f t="shared" si="1"/>
        <v>0</v>
      </c>
      <c r="AB22" s="27">
        <v>41.7</v>
      </c>
      <c r="AC22" s="32"/>
      <c r="AD22" s="29"/>
      <c r="AE22" s="47"/>
      <c r="AF22" s="29"/>
      <c r="AG22" s="47"/>
      <c r="AH22" s="29"/>
      <c r="AI22" s="47"/>
      <c r="AJ22" s="47"/>
      <c r="AK22" s="28"/>
      <c r="AL22" s="27">
        <f t="shared" si="2"/>
        <v>0</v>
      </c>
      <c r="AM22" s="32"/>
      <c r="AN22" s="28"/>
      <c r="AO22" s="43">
        <f t="shared" si="3"/>
        <v>41.7</v>
      </c>
      <c r="AP22" s="44">
        <f t="shared" si="4"/>
        <v>0</v>
      </c>
      <c r="AQ22" s="44"/>
      <c r="AR22" s="29" t="s">
        <v>46</v>
      </c>
      <c r="AS22" s="29"/>
      <c r="AT22" s="29"/>
      <c r="AU22" s="19" t="s">
        <v>35</v>
      </c>
    </row>
    <row r="23" spans="1:47" s="45" customFormat="1" ht="45" customHeight="1">
      <c r="A23" s="17"/>
      <c r="B23" s="40" t="s">
        <v>48</v>
      </c>
      <c r="C23" s="41"/>
      <c r="D23" s="42">
        <f t="shared" si="0"/>
        <v>20.16949152542373</v>
      </c>
      <c r="E23" s="32">
        <f>23.8/1.18</f>
        <v>20.16949152542373</v>
      </c>
      <c r="F23" s="32"/>
      <c r="G23" s="18"/>
      <c r="H23" s="1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7">
        <f>E23</f>
        <v>20.16949152542373</v>
      </c>
      <c r="W23" s="29"/>
      <c r="X23" s="29"/>
      <c r="Y23" s="29"/>
      <c r="Z23" s="27">
        <f>T23+V23+X23</f>
        <v>20.16949152542373</v>
      </c>
      <c r="AA23" s="28">
        <f t="shared" si="1"/>
        <v>0</v>
      </c>
      <c r="AB23" s="27">
        <f>R23+Z23</f>
        <v>20.16949152542373</v>
      </c>
      <c r="AC23" s="32"/>
      <c r="AD23" s="29"/>
      <c r="AE23" s="29"/>
      <c r="AF23" s="29"/>
      <c r="AG23" s="29"/>
      <c r="AH23" s="29"/>
      <c r="AI23" s="29"/>
      <c r="AJ23" s="29"/>
      <c r="AK23" s="28"/>
      <c r="AL23" s="27">
        <f t="shared" si="2"/>
        <v>0</v>
      </c>
      <c r="AM23" s="32"/>
      <c r="AN23" s="28"/>
      <c r="AO23" s="43">
        <f t="shared" si="3"/>
        <v>20.16949152542373</v>
      </c>
      <c r="AP23" s="44">
        <f t="shared" si="4"/>
        <v>0</v>
      </c>
      <c r="AQ23" s="44"/>
      <c r="AR23" s="29" t="s">
        <v>49</v>
      </c>
      <c r="AS23" s="29" t="s">
        <v>50</v>
      </c>
      <c r="AT23" s="29" t="s">
        <v>51</v>
      </c>
      <c r="AU23" s="19" t="s">
        <v>35</v>
      </c>
    </row>
    <row r="24" spans="1:47" s="45" customFormat="1" ht="45.75" customHeight="1">
      <c r="A24" s="17"/>
      <c r="B24" s="40" t="s">
        <v>52</v>
      </c>
      <c r="C24" s="41"/>
      <c r="D24" s="42">
        <f t="shared" si="0"/>
        <v>25</v>
      </c>
      <c r="E24" s="32">
        <v>25</v>
      </c>
      <c r="F24" s="32"/>
      <c r="G24" s="18"/>
      <c r="H24" s="1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7"/>
      <c r="W24" s="29"/>
      <c r="X24" s="47">
        <v>25</v>
      </c>
      <c r="Y24" s="29"/>
      <c r="Z24" s="27"/>
      <c r="AA24" s="28">
        <f t="shared" si="1"/>
        <v>0</v>
      </c>
      <c r="AB24" s="27">
        <v>25</v>
      </c>
      <c r="AC24" s="32"/>
      <c r="AD24" s="29"/>
      <c r="AE24" s="29"/>
      <c r="AF24" s="29"/>
      <c r="AG24" s="29"/>
      <c r="AH24" s="29"/>
      <c r="AI24" s="29"/>
      <c r="AJ24" s="29"/>
      <c r="AK24" s="28"/>
      <c r="AL24" s="27">
        <f t="shared" si="2"/>
        <v>0</v>
      </c>
      <c r="AM24" s="32"/>
      <c r="AN24" s="28"/>
      <c r="AO24" s="43">
        <f t="shared" si="3"/>
        <v>25</v>
      </c>
      <c r="AP24" s="44">
        <f t="shared" si="4"/>
        <v>0</v>
      </c>
      <c r="AQ24" s="44"/>
      <c r="AR24" s="29" t="s">
        <v>53</v>
      </c>
      <c r="AS24" s="29" t="s">
        <v>54</v>
      </c>
      <c r="AT24" s="29" t="s">
        <v>55</v>
      </c>
      <c r="AU24" s="19" t="s">
        <v>35</v>
      </c>
    </row>
    <row r="25" spans="1:49" s="45" customFormat="1" ht="27.75" customHeight="1">
      <c r="A25" s="17"/>
      <c r="B25" s="40" t="s">
        <v>56</v>
      </c>
      <c r="C25" s="41"/>
      <c r="D25" s="42">
        <f t="shared" si="0"/>
        <v>29.66</v>
      </c>
      <c r="E25" s="32">
        <f aca="true" t="shared" si="5" ref="E25:E30">35/1.18</f>
        <v>29.661016949152543</v>
      </c>
      <c r="F25" s="32"/>
      <c r="G25" s="18"/>
      <c r="H25" s="18"/>
      <c r="I25" s="29"/>
      <c r="J25" s="29"/>
      <c r="K25" s="29"/>
      <c r="L25" s="29"/>
      <c r="M25" s="29"/>
      <c r="N25" s="46">
        <v>35</v>
      </c>
      <c r="O25" s="29"/>
      <c r="P25" s="46">
        <f aca="true" t="shared" si="6" ref="P25:P30">J25+L25+N25</f>
        <v>35</v>
      </c>
      <c r="Q25" s="29"/>
      <c r="R25" s="29"/>
      <c r="S25" s="18"/>
      <c r="T25" s="32"/>
      <c r="U25" s="18"/>
      <c r="V25" s="18"/>
      <c r="W25" s="18"/>
      <c r="X25" s="32"/>
      <c r="Y25" s="18"/>
      <c r="Z25" s="27">
        <f aca="true" t="shared" si="7" ref="Z25:Z31">T25+V25+X25</f>
        <v>0</v>
      </c>
      <c r="AA25" s="28">
        <f t="shared" si="1"/>
        <v>0</v>
      </c>
      <c r="AB25" s="27">
        <f aca="true" t="shared" si="8" ref="AB25:AB30">R25+Z25</f>
        <v>0</v>
      </c>
      <c r="AC25" s="32"/>
      <c r="AD25" s="18"/>
      <c r="AE25" s="32"/>
      <c r="AF25" s="18"/>
      <c r="AG25" s="32">
        <v>29.66</v>
      </c>
      <c r="AH25" s="18"/>
      <c r="AI25" s="32"/>
      <c r="AJ25" s="32"/>
      <c r="AK25" s="28"/>
      <c r="AL25" s="48">
        <f t="shared" si="2"/>
        <v>29.66</v>
      </c>
      <c r="AM25" s="32"/>
      <c r="AN25" s="28"/>
      <c r="AO25" s="43">
        <f t="shared" si="3"/>
        <v>29.66</v>
      </c>
      <c r="AP25" s="44">
        <f t="shared" si="4"/>
        <v>0</v>
      </c>
      <c r="AQ25" s="44"/>
      <c r="AR25" s="29" t="s">
        <v>57</v>
      </c>
      <c r="AS25" s="104" t="s">
        <v>54</v>
      </c>
      <c r="AT25" s="49" t="s">
        <v>58</v>
      </c>
      <c r="AU25" s="19" t="s">
        <v>35</v>
      </c>
      <c r="AV25" s="50"/>
      <c r="AW25" s="50"/>
    </row>
    <row r="26" spans="1:49" s="45" customFormat="1" ht="21.75" customHeight="1">
      <c r="A26" s="17"/>
      <c r="B26" s="40" t="s">
        <v>59</v>
      </c>
      <c r="C26" s="41"/>
      <c r="D26" s="42">
        <f t="shared" si="0"/>
        <v>29.66</v>
      </c>
      <c r="E26" s="32">
        <f t="shared" si="5"/>
        <v>29.661016949152543</v>
      </c>
      <c r="F26" s="32"/>
      <c r="G26" s="18"/>
      <c r="H26" s="18"/>
      <c r="I26" s="29"/>
      <c r="J26" s="29"/>
      <c r="K26" s="29"/>
      <c r="L26" s="29"/>
      <c r="M26" s="29"/>
      <c r="N26" s="46">
        <v>35</v>
      </c>
      <c r="O26" s="29"/>
      <c r="P26" s="46">
        <f t="shared" si="6"/>
        <v>35</v>
      </c>
      <c r="Q26" s="29"/>
      <c r="R26" s="29"/>
      <c r="S26" s="18"/>
      <c r="T26" s="32"/>
      <c r="U26" s="18"/>
      <c r="V26" s="18"/>
      <c r="W26" s="18"/>
      <c r="X26" s="32"/>
      <c r="Y26" s="18"/>
      <c r="Z26" s="27">
        <f t="shared" si="7"/>
        <v>0</v>
      </c>
      <c r="AA26" s="28">
        <f t="shared" si="1"/>
        <v>0</v>
      </c>
      <c r="AB26" s="27">
        <f t="shared" si="8"/>
        <v>0</v>
      </c>
      <c r="AC26" s="32"/>
      <c r="AD26" s="18"/>
      <c r="AE26" s="32"/>
      <c r="AF26" s="18"/>
      <c r="AG26" s="32">
        <v>29.66</v>
      </c>
      <c r="AH26" s="18"/>
      <c r="AI26" s="32"/>
      <c r="AJ26" s="32"/>
      <c r="AK26" s="28"/>
      <c r="AL26" s="48">
        <f t="shared" si="2"/>
        <v>29.66</v>
      </c>
      <c r="AM26" s="32"/>
      <c r="AN26" s="28"/>
      <c r="AO26" s="43">
        <f t="shared" si="3"/>
        <v>29.66</v>
      </c>
      <c r="AP26" s="44">
        <f t="shared" si="4"/>
        <v>0</v>
      </c>
      <c r="AQ26" s="44"/>
      <c r="AR26" s="29" t="s">
        <v>60</v>
      </c>
      <c r="AS26" s="104"/>
      <c r="AT26" s="49" t="s">
        <v>58</v>
      </c>
      <c r="AU26" s="19" t="s">
        <v>35</v>
      </c>
      <c r="AV26" s="50"/>
      <c r="AW26" s="50"/>
    </row>
    <row r="27" spans="1:49" s="45" customFormat="1" ht="31.5" customHeight="1">
      <c r="A27" s="17"/>
      <c r="B27" s="40" t="s">
        <v>61</v>
      </c>
      <c r="C27" s="41"/>
      <c r="D27" s="42">
        <f t="shared" si="0"/>
        <v>29.66</v>
      </c>
      <c r="E27" s="32">
        <f t="shared" si="5"/>
        <v>29.661016949152543</v>
      </c>
      <c r="F27" s="32"/>
      <c r="G27" s="18"/>
      <c r="H27" s="18"/>
      <c r="I27" s="29"/>
      <c r="J27" s="29"/>
      <c r="K27" s="29"/>
      <c r="L27" s="29"/>
      <c r="M27" s="29"/>
      <c r="N27" s="46">
        <v>35</v>
      </c>
      <c r="O27" s="29"/>
      <c r="P27" s="46">
        <f t="shared" si="6"/>
        <v>35</v>
      </c>
      <c r="Q27" s="29"/>
      <c r="R27" s="29"/>
      <c r="S27" s="18"/>
      <c r="T27" s="32"/>
      <c r="U27" s="18"/>
      <c r="V27" s="18"/>
      <c r="W27" s="18"/>
      <c r="X27" s="32"/>
      <c r="Y27" s="18"/>
      <c r="Z27" s="27">
        <f t="shared" si="7"/>
        <v>0</v>
      </c>
      <c r="AA27" s="28">
        <f t="shared" si="1"/>
        <v>0</v>
      </c>
      <c r="AB27" s="27">
        <f t="shared" si="8"/>
        <v>0</v>
      </c>
      <c r="AC27" s="32"/>
      <c r="AD27" s="18"/>
      <c r="AE27" s="32"/>
      <c r="AF27" s="18"/>
      <c r="AG27" s="32">
        <v>29.66</v>
      </c>
      <c r="AH27" s="18"/>
      <c r="AI27" s="32"/>
      <c r="AJ27" s="32"/>
      <c r="AK27" s="28"/>
      <c r="AL27" s="48">
        <f t="shared" si="2"/>
        <v>29.66</v>
      </c>
      <c r="AM27" s="32"/>
      <c r="AN27" s="28"/>
      <c r="AO27" s="43">
        <f t="shared" si="3"/>
        <v>29.66</v>
      </c>
      <c r="AP27" s="44">
        <f t="shared" si="4"/>
        <v>0</v>
      </c>
      <c r="AQ27" s="44"/>
      <c r="AR27" s="29" t="s">
        <v>62</v>
      </c>
      <c r="AS27" s="104"/>
      <c r="AT27" s="49" t="s">
        <v>58</v>
      </c>
      <c r="AU27" s="19" t="s">
        <v>35</v>
      </c>
      <c r="AV27" s="50"/>
      <c r="AW27" s="50"/>
    </row>
    <row r="28" spans="1:49" s="45" customFormat="1" ht="33" customHeight="1">
      <c r="A28" s="17"/>
      <c r="B28" s="40" t="s">
        <v>63</v>
      </c>
      <c r="C28" s="41"/>
      <c r="D28" s="42">
        <f t="shared" si="0"/>
        <v>29.66</v>
      </c>
      <c r="E28" s="32">
        <f t="shared" si="5"/>
        <v>29.661016949152543</v>
      </c>
      <c r="F28" s="32"/>
      <c r="G28" s="18"/>
      <c r="H28" s="18"/>
      <c r="I28" s="29"/>
      <c r="J28" s="29"/>
      <c r="K28" s="29"/>
      <c r="L28" s="29"/>
      <c r="M28" s="29"/>
      <c r="N28" s="46">
        <v>35</v>
      </c>
      <c r="O28" s="29"/>
      <c r="P28" s="46">
        <f t="shared" si="6"/>
        <v>35</v>
      </c>
      <c r="Q28" s="29"/>
      <c r="R28" s="29"/>
      <c r="S28" s="18"/>
      <c r="T28" s="32"/>
      <c r="U28" s="18"/>
      <c r="V28" s="18"/>
      <c r="W28" s="18"/>
      <c r="X28" s="32"/>
      <c r="Y28" s="18"/>
      <c r="Z28" s="27">
        <f t="shared" si="7"/>
        <v>0</v>
      </c>
      <c r="AA28" s="28">
        <f t="shared" si="1"/>
        <v>0</v>
      </c>
      <c r="AB28" s="27">
        <f t="shared" si="8"/>
        <v>0</v>
      </c>
      <c r="AC28" s="32"/>
      <c r="AD28" s="18"/>
      <c r="AE28" s="32"/>
      <c r="AF28" s="18"/>
      <c r="AG28" s="32">
        <v>29.66</v>
      </c>
      <c r="AH28" s="18"/>
      <c r="AI28" s="32"/>
      <c r="AJ28" s="32"/>
      <c r="AK28" s="28"/>
      <c r="AL28" s="48">
        <f t="shared" si="2"/>
        <v>29.66</v>
      </c>
      <c r="AM28" s="32"/>
      <c r="AN28" s="28"/>
      <c r="AO28" s="43">
        <f t="shared" si="3"/>
        <v>29.66</v>
      </c>
      <c r="AP28" s="44">
        <f t="shared" si="4"/>
        <v>0</v>
      </c>
      <c r="AQ28" s="44"/>
      <c r="AR28" s="29" t="s">
        <v>64</v>
      </c>
      <c r="AS28" s="104"/>
      <c r="AT28" s="49" t="s">
        <v>58</v>
      </c>
      <c r="AU28" s="19" t="s">
        <v>35</v>
      </c>
      <c r="AV28" s="50"/>
      <c r="AW28" s="50"/>
    </row>
    <row r="29" spans="1:49" s="45" customFormat="1" ht="27" customHeight="1">
      <c r="A29" s="17"/>
      <c r="B29" s="40" t="s">
        <v>65</v>
      </c>
      <c r="C29" s="41"/>
      <c r="D29" s="42">
        <f t="shared" si="0"/>
        <v>29.66</v>
      </c>
      <c r="E29" s="32">
        <f t="shared" si="5"/>
        <v>29.661016949152543</v>
      </c>
      <c r="F29" s="32"/>
      <c r="G29" s="18"/>
      <c r="H29" s="18"/>
      <c r="I29" s="29"/>
      <c r="J29" s="29"/>
      <c r="K29" s="29"/>
      <c r="L29" s="29"/>
      <c r="M29" s="29"/>
      <c r="N29" s="46">
        <v>35</v>
      </c>
      <c r="O29" s="29"/>
      <c r="P29" s="46">
        <f t="shared" si="6"/>
        <v>35</v>
      </c>
      <c r="Q29" s="29"/>
      <c r="R29" s="29"/>
      <c r="S29" s="18"/>
      <c r="T29" s="32"/>
      <c r="U29" s="18"/>
      <c r="V29" s="18"/>
      <c r="W29" s="18"/>
      <c r="X29" s="32"/>
      <c r="Y29" s="18"/>
      <c r="Z29" s="27">
        <f t="shared" si="7"/>
        <v>0</v>
      </c>
      <c r="AA29" s="28">
        <f t="shared" si="1"/>
        <v>0</v>
      </c>
      <c r="AB29" s="27">
        <f t="shared" si="8"/>
        <v>0</v>
      </c>
      <c r="AC29" s="32"/>
      <c r="AD29" s="18"/>
      <c r="AE29" s="32"/>
      <c r="AF29" s="18"/>
      <c r="AG29" s="32">
        <v>29.66</v>
      </c>
      <c r="AH29" s="18"/>
      <c r="AI29" s="32"/>
      <c r="AJ29" s="32"/>
      <c r="AK29" s="28"/>
      <c r="AL29" s="48">
        <f t="shared" si="2"/>
        <v>29.66</v>
      </c>
      <c r="AM29" s="32"/>
      <c r="AN29" s="28"/>
      <c r="AO29" s="43">
        <f t="shared" si="3"/>
        <v>29.66</v>
      </c>
      <c r="AP29" s="44">
        <f t="shared" si="4"/>
        <v>0</v>
      </c>
      <c r="AQ29" s="44"/>
      <c r="AR29" s="29" t="s">
        <v>66</v>
      </c>
      <c r="AS29" s="104"/>
      <c r="AT29" s="49" t="s">
        <v>58</v>
      </c>
      <c r="AU29" s="19" t="s">
        <v>35</v>
      </c>
      <c r="AV29" s="50"/>
      <c r="AW29" s="50"/>
    </row>
    <row r="30" spans="1:49" s="45" customFormat="1" ht="21.75" customHeight="1">
      <c r="A30" s="41"/>
      <c r="B30" s="40" t="s">
        <v>67</v>
      </c>
      <c r="C30" s="41"/>
      <c r="D30" s="42">
        <v>29.7</v>
      </c>
      <c r="E30" s="32">
        <f t="shared" si="5"/>
        <v>29.661016949152543</v>
      </c>
      <c r="F30" s="32"/>
      <c r="G30" s="18"/>
      <c r="H30" s="18"/>
      <c r="I30" s="29"/>
      <c r="J30" s="29"/>
      <c r="K30" s="29"/>
      <c r="L30" s="29"/>
      <c r="M30" s="29"/>
      <c r="N30" s="46">
        <v>35</v>
      </c>
      <c r="O30" s="29"/>
      <c r="P30" s="46">
        <f t="shared" si="6"/>
        <v>35</v>
      </c>
      <c r="Q30" s="29"/>
      <c r="R30" s="29"/>
      <c r="S30" s="18"/>
      <c r="T30" s="32"/>
      <c r="U30" s="18"/>
      <c r="V30" s="18"/>
      <c r="W30" s="18"/>
      <c r="X30" s="32"/>
      <c r="Y30" s="18"/>
      <c r="Z30" s="27">
        <f t="shared" si="7"/>
        <v>0</v>
      </c>
      <c r="AA30" s="28">
        <f t="shared" si="1"/>
        <v>0</v>
      </c>
      <c r="AB30" s="27">
        <f t="shared" si="8"/>
        <v>0</v>
      </c>
      <c r="AC30" s="32"/>
      <c r="AD30" s="18"/>
      <c r="AE30" s="32"/>
      <c r="AF30" s="18"/>
      <c r="AG30" s="32">
        <v>0</v>
      </c>
      <c r="AH30" s="18"/>
      <c r="AI30" s="32"/>
      <c r="AJ30" s="32"/>
      <c r="AK30" s="28"/>
      <c r="AL30" s="48">
        <f t="shared" si="2"/>
        <v>0</v>
      </c>
      <c r="AM30" s="32"/>
      <c r="AN30" s="28"/>
      <c r="AO30" s="43">
        <f t="shared" si="3"/>
        <v>0</v>
      </c>
      <c r="AP30" s="44">
        <f t="shared" si="4"/>
        <v>0</v>
      </c>
      <c r="AQ30" s="44"/>
      <c r="AR30" s="29" t="s">
        <v>68</v>
      </c>
      <c r="AS30" s="104"/>
      <c r="AT30" s="49" t="s">
        <v>58</v>
      </c>
      <c r="AU30" s="19" t="s">
        <v>69</v>
      </c>
      <c r="AV30" s="50"/>
      <c r="AW30" s="50"/>
    </row>
    <row r="31" spans="1:47" s="45" customFormat="1" ht="29.25" customHeight="1">
      <c r="A31" s="17"/>
      <c r="B31" s="40" t="s">
        <v>70</v>
      </c>
      <c r="C31" s="41"/>
      <c r="D31" s="42">
        <f>AO31+AP31</f>
        <v>20</v>
      </c>
      <c r="E31" s="32"/>
      <c r="F31" s="32">
        <v>20</v>
      </c>
      <c r="G31" s="18"/>
      <c r="H31" s="18">
        <v>20</v>
      </c>
      <c r="I31" s="29"/>
      <c r="J31" s="29"/>
      <c r="K31" s="29"/>
      <c r="L31" s="29"/>
      <c r="M31" s="29"/>
      <c r="N31" s="29"/>
      <c r="O31" s="29"/>
      <c r="P31" s="29"/>
      <c r="Q31" s="29"/>
      <c r="R31" s="29">
        <f>H31+P31</f>
        <v>20</v>
      </c>
      <c r="S31" s="29"/>
      <c r="T31" s="29"/>
      <c r="U31" s="29"/>
      <c r="V31" s="29"/>
      <c r="W31" s="29"/>
      <c r="X31" s="29"/>
      <c r="Y31" s="29"/>
      <c r="Z31" s="27">
        <f t="shared" si="7"/>
        <v>0</v>
      </c>
      <c r="AA31" s="28">
        <f t="shared" si="1"/>
        <v>0</v>
      </c>
      <c r="AB31" s="27"/>
      <c r="AC31" s="32">
        <v>20</v>
      </c>
      <c r="AD31" s="29"/>
      <c r="AE31" s="29"/>
      <c r="AF31" s="29"/>
      <c r="AG31" s="29"/>
      <c r="AH31" s="29"/>
      <c r="AI31" s="29"/>
      <c r="AJ31" s="29"/>
      <c r="AK31" s="28"/>
      <c r="AL31" s="48">
        <f t="shared" si="2"/>
        <v>0</v>
      </c>
      <c r="AM31" s="32"/>
      <c r="AN31" s="28"/>
      <c r="AO31" s="43">
        <f t="shared" si="3"/>
        <v>0</v>
      </c>
      <c r="AP31" s="44">
        <f t="shared" si="4"/>
        <v>20</v>
      </c>
      <c r="AQ31" s="44"/>
      <c r="AR31" s="29" t="s">
        <v>71</v>
      </c>
      <c r="AS31" s="29" t="s">
        <v>33</v>
      </c>
      <c r="AT31" s="29" t="s">
        <v>72</v>
      </c>
      <c r="AU31" s="19" t="s">
        <v>35</v>
      </c>
    </row>
    <row r="32" spans="1:47" ht="41.25" customHeight="1">
      <c r="A32" s="17" t="s">
        <v>7</v>
      </c>
      <c r="B32" s="17" t="s">
        <v>8</v>
      </c>
      <c r="C32" s="17" t="s">
        <v>9</v>
      </c>
      <c r="D32" s="17" t="s">
        <v>10</v>
      </c>
      <c r="E32" s="101"/>
      <c r="F32" s="101"/>
      <c r="G32" s="102" t="s">
        <v>11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20" t="s">
        <v>12</v>
      </c>
      <c r="AS32" s="20" t="s">
        <v>13</v>
      </c>
      <c r="AT32" s="20" t="s">
        <v>14</v>
      </c>
      <c r="AU32" s="19" t="s">
        <v>15</v>
      </c>
    </row>
    <row r="33" spans="1:47" s="45" customFormat="1" ht="42" customHeight="1">
      <c r="A33" s="17"/>
      <c r="B33" s="40" t="s">
        <v>73</v>
      </c>
      <c r="C33" s="41"/>
      <c r="D33" s="42">
        <f>AO33+AP33+9576.3</f>
        <v>9872.9</v>
      </c>
      <c r="E33" s="32">
        <v>9872.9</v>
      </c>
      <c r="F33" s="32"/>
      <c r="G33" s="18"/>
      <c r="H33" s="18"/>
      <c r="I33" s="29"/>
      <c r="J33" s="29"/>
      <c r="K33" s="29"/>
      <c r="L33" s="29"/>
      <c r="M33" s="29"/>
      <c r="N33" s="46">
        <v>4800</v>
      </c>
      <c r="O33" s="29"/>
      <c r="P33" s="46">
        <f>J33+L33+N33</f>
        <v>4800</v>
      </c>
      <c r="Q33" s="29"/>
      <c r="R33" s="29"/>
      <c r="S33" s="18"/>
      <c r="T33" s="18"/>
      <c r="U33" s="18"/>
      <c r="V33" s="18"/>
      <c r="W33" s="18"/>
      <c r="X33" s="32"/>
      <c r="Y33" s="18"/>
      <c r="Z33" s="27">
        <f>T33+V33+X33</f>
        <v>0</v>
      </c>
      <c r="AA33" s="28">
        <f>Q33+Y33</f>
        <v>0</v>
      </c>
      <c r="AB33" s="27">
        <f>R33+Z33</f>
        <v>0</v>
      </c>
      <c r="AC33" s="32"/>
      <c r="AD33" s="18"/>
      <c r="AE33" s="18"/>
      <c r="AF33" s="18"/>
      <c r="AG33" s="18"/>
      <c r="AH33" s="18"/>
      <c r="AI33" s="18">
        <v>296.6</v>
      </c>
      <c r="AJ33" s="18"/>
      <c r="AK33" s="28"/>
      <c r="AL33" s="48">
        <f>AE33+AG33+AI33</f>
        <v>296.6</v>
      </c>
      <c r="AM33" s="32"/>
      <c r="AN33" s="28"/>
      <c r="AO33" s="43">
        <f aca="true" t="shared" si="9" ref="AO33:AO41">AB33+AL33</f>
        <v>296.6</v>
      </c>
      <c r="AP33" s="44">
        <f aca="true" t="shared" si="10" ref="AP33:AP41">AC33+AM33</f>
        <v>0</v>
      </c>
      <c r="AQ33" s="44">
        <f>9872.9-296.6</f>
        <v>9576.3</v>
      </c>
      <c r="AR33" s="29" t="s">
        <v>74</v>
      </c>
      <c r="AS33" s="29" t="s">
        <v>75</v>
      </c>
      <c r="AT33" s="51" t="s">
        <v>76</v>
      </c>
      <c r="AU33" s="49" t="s">
        <v>77</v>
      </c>
    </row>
    <row r="34" spans="1:47" s="45" customFormat="1" ht="35.25" customHeight="1">
      <c r="A34" s="17"/>
      <c r="B34" s="40" t="s">
        <v>78</v>
      </c>
      <c r="C34" s="41"/>
      <c r="D34" s="42">
        <f aca="true" t="shared" si="11" ref="D34:D41">AO34+AP34</f>
        <v>229.39999999999998</v>
      </c>
      <c r="E34" s="32">
        <v>213.7</v>
      </c>
      <c r="F34" s="32">
        <v>15.7</v>
      </c>
      <c r="G34" s="18"/>
      <c r="H34" s="18"/>
      <c r="I34" s="29"/>
      <c r="J34" s="29"/>
      <c r="K34" s="29"/>
      <c r="L34" s="29"/>
      <c r="M34" s="29"/>
      <c r="N34" s="46"/>
      <c r="O34" s="29"/>
      <c r="P34" s="46"/>
      <c r="Q34" s="29"/>
      <c r="R34" s="29"/>
      <c r="S34" s="18"/>
      <c r="T34" s="18"/>
      <c r="U34" s="18"/>
      <c r="V34" s="18"/>
      <c r="W34" s="18"/>
      <c r="X34" s="32"/>
      <c r="Y34" s="18"/>
      <c r="Z34" s="27"/>
      <c r="AA34" s="28"/>
      <c r="AB34" s="27"/>
      <c r="AC34" s="32"/>
      <c r="AD34" s="18"/>
      <c r="AE34" s="18"/>
      <c r="AF34" s="18"/>
      <c r="AG34" s="18">
        <v>171.4</v>
      </c>
      <c r="AH34" s="18"/>
      <c r="AI34" s="18">
        <v>42.3</v>
      </c>
      <c r="AJ34" s="18">
        <v>15.7</v>
      </c>
      <c r="AK34" s="28"/>
      <c r="AL34" s="48">
        <f>AE34+AG34+AI34</f>
        <v>213.7</v>
      </c>
      <c r="AM34" s="32">
        <v>15.7</v>
      </c>
      <c r="AN34" s="28"/>
      <c r="AO34" s="43">
        <f t="shared" si="9"/>
        <v>213.7</v>
      </c>
      <c r="AP34" s="44">
        <f t="shared" si="10"/>
        <v>15.7</v>
      </c>
      <c r="AQ34" s="44"/>
      <c r="AR34" s="29" t="s">
        <v>46</v>
      </c>
      <c r="AS34" s="29"/>
      <c r="AT34" s="51"/>
      <c r="AU34" s="19" t="s">
        <v>35</v>
      </c>
    </row>
    <row r="35" spans="1:47" s="45" customFormat="1" ht="31.5" customHeight="1">
      <c r="A35" s="17"/>
      <c r="B35" s="40" t="s">
        <v>79</v>
      </c>
      <c r="C35" s="41"/>
      <c r="D35" s="42">
        <f t="shared" si="11"/>
        <v>145.6</v>
      </c>
      <c r="E35" s="32"/>
      <c r="F35" s="32">
        <v>145.6</v>
      </c>
      <c r="G35" s="18"/>
      <c r="H35" s="1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>
        <v>145.6</v>
      </c>
      <c r="W35" s="29"/>
      <c r="X35" s="29"/>
      <c r="Y35" s="29"/>
      <c r="Z35" s="27">
        <f>T35+V35+X35</f>
        <v>145.6</v>
      </c>
      <c r="AA35" s="28">
        <f>Q35+Y35</f>
        <v>0</v>
      </c>
      <c r="AB35" s="27"/>
      <c r="AC35" s="32">
        <v>145.6</v>
      </c>
      <c r="AD35" s="29"/>
      <c r="AE35" s="29"/>
      <c r="AF35" s="29"/>
      <c r="AG35" s="29"/>
      <c r="AH35" s="29"/>
      <c r="AI35" s="29"/>
      <c r="AJ35" s="29"/>
      <c r="AK35" s="28"/>
      <c r="AL35" s="48">
        <f>AE35+AG35+AI35</f>
        <v>0</v>
      </c>
      <c r="AM35" s="32"/>
      <c r="AN35" s="28"/>
      <c r="AO35" s="43">
        <f t="shared" si="9"/>
        <v>0</v>
      </c>
      <c r="AP35" s="44">
        <f t="shared" si="10"/>
        <v>145.6</v>
      </c>
      <c r="AQ35" s="44"/>
      <c r="AR35" s="29" t="s">
        <v>80</v>
      </c>
      <c r="AS35" s="29" t="s">
        <v>33</v>
      </c>
      <c r="AT35" s="29" t="s">
        <v>81</v>
      </c>
      <c r="AU35" s="19" t="s">
        <v>35</v>
      </c>
    </row>
    <row r="36" spans="1:47" s="45" customFormat="1" ht="31.5" customHeight="1">
      <c r="A36" s="17"/>
      <c r="B36" s="40" t="s">
        <v>82</v>
      </c>
      <c r="C36" s="41"/>
      <c r="D36" s="42">
        <f t="shared" si="11"/>
        <v>33.9</v>
      </c>
      <c r="E36" s="32">
        <v>33.9</v>
      </c>
      <c r="F36" s="32"/>
      <c r="G36" s="18"/>
      <c r="H36" s="1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>
        <v>33.9</v>
      </c>
      <c r="Y36" s="29"/>
      <c r="Z36" s="27">
        <f>T36+V36+X36</f>
        <v>33.9</v>
      </c>
      <c r="AA36" s="28">
        <f>Q36+Y36</f>
        <v>0</v>
      </c>
      <c r="AB36" s="27">
        <f>R36+Z36</f>
        <v>33.9</v>
      </c>
      <c r="AC36" s="32"/>
      <c r="AD36" s="29"/>
      <c r="AE36" s="29"/>
      <c r="AF36" s="29"/>
      <c r="AG36" s="29"/>
      <c r="AH36" s="29"/>
      <c r="AI36" s="29"/>
      <c r="AJ36" s="29"/>
      <c r="AK36" s="28"/>
      <c r="AL36" s="48">
        <f>AE36+AG36+AI36</f>
        <v>0</v>
      </c>
      <c r="AM36" s="32"/>
      <c r="AN36" s="28"/>
      <c r="AO36" s="43">
        <f t="shared" si="9"/>
        <v>33.9</v>
      </c>
      <c r="AP36" s="44">
        <f t="shared" si="10"/>
        <v>0</v>
      </c>
      <c r="AQ36" s="44"/>
      <c r="AR36" s="29" t="s">
        <v>83</v>
      </c>
      <c r="AS36" s="29" t="s">
        <v>23</v>
      </c>
      <c r="AT36" s="29" t="s">
        <v>84</v>
      </c>
      <c r="AU36" s="19" t="s">
        <v>35</v>
      </c>
    </row>
    <row r="37" spans="1:47" s="45" customFormat="1" ht="33.75" customHeight="1">
      <c r="A37" s="17"/>
      <c r="B37" s="40" t="s">
        <v>85</v>
      </c>
      <c r="C37" s="41"/>
      <c r="D37" s="42">
        <f t="shared" si="11"/>
        <v>757.2</v>
      </c>
      <c r="E37" s="32"/>
      <c r="F37" s="52">
        <v>757.2</v>
      </c>
      <c r="G37" s="18"/>
      <c r="H37" s="1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7"/>
      <c r="AA37" s="28"/>
      <c r="AB37" s="27"/>
      <c r="AC37" s="32"/>
      <c r="AD37" s="29"/>
      <c r="AE37" s="29"/>
      <c r="AF37" s="29"/>
      <c r="AG37" s="29">
        <v>757.2</v>
      </c>
      <c r="AH37" s="29"/>
      <c r="AI37" s="29"/>
      <c r="AJ37" s="29"/>
      <c r="AK37" s="28"/>
      <c r="AL37" s="48"/>
      <c r="AM37" s="32">
        <v>757.2</v>
      </c>
      <c r="AN37" s="28"/>
      <c r="AO37" s="43">
        <f t="shared" si="9"/>
        <v>0</v>
      </c>
      <c r="AP37" s="44">
        <f t="shared" si="10"/>
        <v>757.2</v>
      </c>
      <c r="AQ37" s="44"/>
      <c r="AR37" s="29" t="s">
        <v>86</v>
      </c>
      <c r="AS37" s="29" t="s">
        <v>43</v>
      </c>
      <c r="AT37" s="29" t="s">
        <v>87</v>
      </c>
      <c r="AU37" s="19" t="s">
        <v>35</v>
      </c>
    </row>
    <row r="38" spans="1:47" s="45" customFormat="1" ht="31.5" customHeight="1">
      <c r="A38" s="17"/>
      <c r="B38" s="40" t="s">
        <v>88</v>
      </c>
      <c r="C38" s="41"/>
      <c r="D38" s="42">
        <f t="shared" si="11"/>
        <v>20.4</v>
      </c>
      <c r="E38" s="32">
        <v>20.4</v>
      </c>
      <c r="F38" s="52"/>
      <c r="G38" s="18"/>
      <c r="H38" s="1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7"/>
      <c r="AA38" s="28"/>
      <c r="AB38" s="27"/>
      <c r="AC38" s="32"/>
      <c r="AD38" s="29"/>
      <c r="AE38" s="29"/>
      <c r="AF38" s="29"/>
      <c r="AG38" s="29"/>
      <c r="AH38" s="29"/>
      <c r="AI38" s="29">
        <v>20.4</v>
      </c>
      <c r="AJ38" s="29"/>
      <c r="AK38" s="28"/>
      <c r="AL38" s="48">
        <f>AE38+AG38+AI38</f>
        <v>20.4</v>
      </c>
      <c r="AM38" s="32"/>
      <c r="AN38" s="28"/>
      <c r="AO38" s="43">
        <f t="shared" si="9"/>
        <v>20.4</v>
      </c>
      <c r="AP38" s="44">
        <f t="shared" si="10"/>
        <v>0</v>
      </c>
      <c r="AQ38" s="44"/>
      <c r="AR38" s="29" t="s">
        <v>89</v>
      </c>
      <c r="AS38" s="29" t="s">
        <v>54</v>
      </c>
      <c r="AT38" s="29" t="s">
        <v>84</v>
      </c>
      <c r="AU38" s="19" t="s">
        <v>35</v>
      </c>
    </row>
    <row r="39" spans="1:47" s="45" customFormat="1" ht="20.25" customHeight="1">
      <c r="A39" s="17"/>
      <c r="B39" s="53" t="s">
        <v>90</v>
      </c>
      <c r="C39" s="41"/>
      <c r="D39" s="42">
        <f t="shared" si="11"/>
        <v>366.5</v>
      </c>
      <c r="E39" s="32">
        <v>335</v>
      </c>
      <c r="F39" s="52"/>
      <c r="G39" s="18"/>
      <c r="H39" s="1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7"/>
      <c r="AA39" s="28"/>
      <c r="AB39" s="27"/>
      <c r="AC39" s="32"/>
      <c r="AD39" s="29"/>
      <c r="AE39" s="29"/>
      <c r="AF39" s="29"/>
      <c r="AG39" s="29"/>
      <c r="AH39" s="29"/>
      <c r="AI39" s="29">
        <v>366.5</v>
      </c>
      <c r="AJ39" s="29"/>
      <c r="AK39" s="28"/>
      <c r="AL39" s="48">
        <f>AE39+AG39+AI39</f>
        <v>366.5</v>
      </c>
      <c r="AM39" s="32"/>
      <c r="AN39" s="28"/>
      <c r="AO39" s="43">
        <f t="shared" si="9"/>
        <v>366.5</v>
      </c>
      <c r="AP39" s="44">
        <f t="shared" si="10"/>
        <v>0</v>
      </c>
      <c r="AQ39" s="44"/>
      <c r="AR39" s="29" t="s">
        <v>91</v>
      </c>
      <c r="AS39" s="29" t="s">
        <v>92</v>
      </c>
      <c r="AT39" s="29"/>
      <c r="AU39" s="19" t="s">
        <v>35</v>
      </c>
    </row>
    <row r="40" spans="1:47" s="45" customFormat="1" ht="31.5" customHeight="1">
      <c r="A40" s="17"/>
      <c r="B40" s="40" t="s">
        <v>93</v>
      </c>
      <c r="C40" s="41"/>
      <c r="D40" s="42">
        <f t="shared" si="11"/>
        <v>17.5</v>
      </c>
      <c r="E40" s="32"/>
      <c r="F40" s="31">
        <v>17.5</v>
      </c>
      <c r="G40" s="32"/>
      <c r="H40" s="32"/>
      <c r="I40" s="47"/>
      <c r="J40" s="47"/>
      <c r="K40" s="47"/>
      <c r="L40" s="47">
        <f>F40</f>
        <v>17.5</v>
      </c>
      <c r="M40" s="47"/>
      <c r="N40" s="47"/>
      <c r="O40" s="47"/>
      <c r="P40" s="32">
        <f>J40+L40+N40</f>
        <v>17.5</v>
      </c>
      <c r="Q40" s="47"/>
      <c r="R40" s="47">
        <v>17.5</v>
      </c>
      <c r="S40" s="47"/>
      <c r="T40" s="47"/>
      <c r="U40" s="47"/>
      <c r="V40" s="47"/>
      <c r="W40" s="47"/>
      <c r="X40" s="47"/>
      <c r="Y40" s="47"/>
      <c r="Z40" s="27">
        <f>T40+V40+X40</f>
        <v>0</v>
      </c>
      <c r="AA40" s="28">
        <f>Q40+Y40</f>
        <v>0</v>
      </c>
      <c r="AB40" s="54"/>
      <c r="AC40" s="54">
        <v>17.5</v>
      </c>
      <c r="AD40" s="47"/>
      <c r="AE40" s="47"/>
      <c r="AF40" s="47"/>
      <c r="AG40" s="47"/>
      <c r="AH40" s="47"/>
      <c r="AI40" s="47"/>
      <c r="AJ40" s="47"/>
      <c r="AK40" s="28"/>
      <c r="AL40" s="48">
        <f>AE40+AG40+AI40</f>
        <v>0</v>
      </c>
      <c r="AM40" s="54"/>
      <c r="AN40" s="28"/>
      <c r="AO40" s="43">
        <f t="shared" si="9"/>
        <v>0</v>
      </c>
      <c r="AP40" s="44">
        <f t="shared" si="10"/>
        <v>17.5</v>
      </c>
      <c r="AQ40" s="44"/>
      <c r="AR40" s="29" t="s">
        <v>94</v>
      </c>
      <c r="AS40" s="29" t="s">
        <v>95</v>
      </c>
      <c r="AT40" s="29" t="s">
        <v>96</v>
      </c>
      <c r="AU40" s="19" t="s">
        <v>35</v>
      </c>
    </row>
    <row r="41" spans="1:47" s="45" customFormat="1" ht="41.25" customHeight="1">
      <c r="A41" s="17"/>
      <c r="B41" s="40" t="s">
        <v>97</v>
      </c>
      <c r="C41" s="41"/>
      <c r="D41" s="42">
        <f t="shared" si="11"/>
        <v>13.07</v>
      </c>
      <c r="E41" s="31"/>
      <c r="F41" s="31">
        <v>13.07</v>
      </c>
      <c r="G41" s="32"/>
      <c r="H41" s="32"/>
      <c r="I41" s="47"/>
      <c r="J41" s="47"/>
      <c r="K41" s="47"/>
      <c r="L41" s="47"/>
      <c r="M41" s="47"/>
      <c r="N41" s="47"/>
      <c r="O41" s="47"/>
      <c r="P41" s="32"/>
      <c r="Q41" s="47"/>
      <c r="R41" s="47"/>
      <c r="S41" s="47"/>
      <c r="T41" s="55">
        <v>13.07</v>
      </c>
      <c r="U41" s="47"/>
      <c r="V41" s="47"/>
      <c r="W41" s="47"/>
      <c r="X41" s="47"/>
      <c r="Y41" s="47"/>
      <c r="Z41" s="54">
        <f>T41+V41+X41</f>
        <v>13.07</v>
      </c>
      <c r="AA41" s="28">
        <f>Q41+Y41</f>
        <v>0</v>
      </c>
      <c r="AB41" s="54"/>
      <c r="AC41" s="54">
        <v>13.07</v>
      </c>
      <c r="AD41" s="47"/>
      <c r="AE41" s="55"/>
      <c r="AF41" s="47"/>
      <c r="AG41" s="55"/>
      <c r="AH41" s="47"/>
      <c r="AI41" s="55"/>
      <c r="AJ41" s="55"/>
      <c r="AK41" s="28"/>
      <c r="AL41" s="48">
        <f>AE41+AG41+AI41</f>
        <v>0</v>
      </c>
      <c r="AM41" s="54"/>
      <c r="AN41" s="28"/>
      <c r="AO41" s="43">
        <f t="shared" si="9"/>
        <v>0</v>
      </c>
      <c r="AP41" s="44">
        <f t="shared" si="10"/>
        <v>13.07</v>
      </c>
      <c r="AQ41" s="44"/>
      <c r="AR41" s="29" t="s">
        <v>98</v>
      </c>
      <c r="AS41" s="29" t="s">
        <v>95</v>
      </c>
      <c r="AT41" s="29" t="s">
        <v>96</v>
      </c>
      <c r="AU41" s="19" t="s">
        <v>35</v>
      </c>
    </row>
    <row r="42" spans="1:47" ht="23.25" customHeight="1">
      <c r="A42" s="21"/>
      <c r="B42" s="33" t="s">
        <v>29</v>
      </c>
      <c r="C42" s="34">
        <f>13500/1.18</f>
        <v>11440.677966101695</v>
      </c>
      <c r="D42" s="34">
        <f>SUM(D17:D41)</f>
        <v>13103.739491525423</v>
      </c>
      <c r="E42" s="39"/>
      <c r="F42" s="39"/>
      <c r="G42" s="18"/>
      <c r="H42" s="56"/>
      <c r="I42" s="19"/>
      <c r="J42" s="37"/>
      <c r="K42" s="19"/>
      <c r="L42" s="37"/>
      <c r="M42" s="19"/>
      <c r="N42" s="57"/>
      <c r="O42" s="19"/>
      <c r="P42" s="28"/>
      <c r="Q42" s="26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37"/>
      <c r="AC42" s="39"/>
      <c r="AD42" s="37"/>
      <c r="AE42" s="37"/>
      <c r="AF42" s="37"/>
      <c r="AG42" s="37"/>
      <c r="AH42" s="37"/>
      <c r="AI42" s="37"/>
      <c r="AJ42" s="37"/>
      <c r="AK42" s="38"/>
      <c r="AL42" s="37"/>
      <c r="AM42" s="37"/>
      <c r="AN42" s="38"/>
      <c r="AO42" s="37"/>
      <c r="AP42" s="37"/>
      <c r="AQ42" s="37"/>
      <c r="AR42" s="37"/>
      <c r="AS42" s="37"/>
      <c r="AT42" s="26"/>
      <c r="AU42" s="19"/>
    </row>
    <row r="43" spans="1:47" ht="23.25" customHeight="1">
      <c r="A43" s="21">
        <v>4</v>
      </c>
      <c r="B43" s="103" t="s">
        <v>99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</row>
    <row r="44" spans="1:47" ht="45" customHeight="1">
      <c r="A44" s="22"/>
      <c r="B44" s="23" t="s">
        <v>100</v>
      </c>
      <c r="C44" s="17"/>
      <c r="D44" s="58">
        <f aca="true" t="shared" si="12" ref="D44:D53">AO44+AP44</f>
        <v>2074.75</v>
      </c>
      <c r="E44" s="32"/>
      <c r="F44" s="31">
        <v>2074.75</v>
      </c>
      <c r="G44" s="18"/>
      <c r="H44" s="18"/>
      <c r="I44" s="19"/>
      <c r="J44" s="19"/>
      <c r="K44" s="19"/>
      <c r="L44" s="27">
        <v>15.941</v>
      </c>
      <c r="M44" s="19"/>
      <c r="N44" s="27">
        <v>2058.812</v>
      </c>
      <c r="O44" s="19">
        <f aca="true" t="shared" si="13" ref="O44:O53">I44+K44+M44</f>
        <v>0</v>
      </c>
      <c r="P44" s="27">
        <f aca="true" t="shared" si="14" ref="P44:P53">L44+N44+J44</f>
        <v>2074.7529999999997</v>
      </c>
      <c r="Q44" s="26">
        <f aca="true" t="shared" si="15" ref="Q44:R47">G44+O44</f>
        <v>0</v>
      </c>
      <c r="R44" s="37">
        <f t="shared" si="15"/>
        <v>2074.7529999999997</v>
      </c>
      <c r="S44" s="27"/>
      <c r="T44" s="27"/>
      <c r="U44" s="27"/>
      <c r="V44" s="27"/>
      <c r="W44" s="27"/>
      <c r="X44" s="27"/>
      <c r="Y44" s="26"/>
      <c r="Z44" s="27">
        <f aca="true" t="shared" si="16" ref="Z44:Z53">T44+V44+X44</f>
        <v>0</v>
      </c>
      <c r="AA44" s="28">
        <f aca="true" t="shared" si="17" ref="AA44:AA53">Q44+Y44</f>
        <v>0</v>
      </c>
      <c r="AB44" s="54"/>
      <c r="AC44" s="31">
        <v>2074.75</v>
      </c>
      <c r="AD44" s="27"/>
      <c r="AE44" s="27"/>
      <c r="AF44" s="27"/>
      <c r="AG44" s="27"/>
      <c r="AH44" s="27"/>
      <c r="AI44" s="27"/>
      <c r="AJ44" s="27"/>
      <c r="AK44" s="28"/>
      <c r="AL44" s="54"/>
      <c r="AM44" s="31"/>
      <c r="AN44" s="28"/>
      <c r="AO44" s="54"/>
      <c r="AP44" s="31">
        <v>2074.75</v>
      </c>
      <c r="AQ44" s="31"/>
      <c r="AR44" s="19" t="s">
        <v>101</v>
      </c>
      <c r="AS44" s="19" t="s">
        <v>102</v>
      </c>
      <c r="AT44" s="19" t="s">
        <v>103</v>
      </c>
      <c r="AU44" s="19" t="s">
        <v>35</v>
      </c>
    </row>
    <row r="45" spans="1:47" ht="40.5" customHeight="1">
      <c r="A45" s="22"/>
      <c r="B45" s="23" t="s">
        <v>104</v>
      </c>
      <c r="C45" s="17"/>
      <c r="D45" s="58">
        <f t="shared" si="12"/>
        <v>593.2203389830509</v>
      </c>
      <c r="E45" s="31">
        <f>700/1.18</f>
        <v>593.2203389830509</v>
      </c>
      <c r="F45" s="32"/>
      <c r="G45" s="18"/>
      <c r="H45" s="18"/>
      <c r="I45" s="19"/>
      <c r="J45" s="19"/>
      <c r="K45" s="19"/>
      <c r="L45" s="19"/>
      <c r="M45" s="19"/>
      <c r="N45" s="19"/>
      <c r="O45" s="19">
        <f t="shared" si="13"/>
        <v>0</v>
      </c>
      <c r="P45" s="28">
        <f t="shared" si="14"/>
        <v>0</v>
      </c>
      <c r="Q45" s="26">
        <f t="shared" si="15"/>
        <v>0</v>
      </c>
      <c r="R45" s="26">
        <f t="shared" si="15"/>
        <v>0</v>
      </c>
      <c r="S45" s="19"/>
      <c r="T45" s="54">
        <f>700/1.18</f>
        <v>593.2203389830509</v>
      </c>
      <c r="U45" s="19"/>
      <c r="V45" s="19"/>
      <c r="W45" s="19"/>
      <c r="X45" s="19"/>
      <c r="Y45" s="26"/>
      <c r="Z45" s="27">
        <f t="shared" si="16"/>
        <v>593.2203389830509</v>
      </c>
      <c r="AA45" s="28">
        <f t="shared" si="17"/>
        <v>0</v>
      </c>
      <c r="AB45" s="54">
        <f>R45+Z45</f>
        <v>593.2203389830509</v>
      </c>
      <c r="AC45" s="32"/>
      <c r="AD45" s="19"/>
      <c r="AE45" s="54"/>
      <c r="AF45" s="19"/>
      <c r="AG45" s="54"/>
      <c r="AH45" s="19"/>
      <c r="AI45" s="54"/>
      <c r="AJ45" s="54"/>
      <c r="AK45" s="28"/>
      <c r="AL45" s="54"/>
      <c r="AM45" s="32"/>
      <c r="AN45" s="28"/>
      <c r="AO45" s="54">
        <f>AB45</f>
        <v>593.2203389830509</v>
      </c>
      <c r="AP45" s="32"/>
      <c r="AQ45" s="32"/>
      <c r="AR45" s="19" t="s">
        <v>105</v>
      </c>
      <c r="AS45" s="19" t="s">
        <v>106</v>
      </c>
      <c r="AT45" s="19" t="s">
        <v>103</v>
      </c>
      <c r="AU45" s="19" t="s">
        <v>35</v>
      </c>
    </row>
    <row r="46" spans="1:47" ht="42.75" customHeight="1">
      <c r="A46" s="22"/>
      <c r="B46" s="23" t="s">
        <v>107</v>
      </c>
      <c r="C46" s="17"/>
      <c r="D46" s="58">
        <f t="shared" si="12"/>
        <v>182.117</v>
      </c>
      <c r="E46" s="31">
        <v>182.12</v>
      </c>
      <c r="F46" s="32"/>
      <c r="G46" s="18"/>
      <c r="H46" s="18"/>
      <c r="I46" s="19"/>
      <c r="J46" s="19"/>
      <c r="K46" s="19"/>
      <c r="L46" s="19"/>
      <c r="M46" s="19"/>
      <c r="N46" s="19"/>
      <c r="O46" s="19">
        <f t="shared" si="13"/>
        <v>0</v>
      </c>
      <c r="P46" s="28">
        <f t="shared" si="14"/>
        <v>0</v>
      </c>
      <c r="Q46" s="26">
        <f t="shared" si="15"/>
        <v>0</v>
      </c>
      <c r="R46" s="26">
        <f t="shared" si="15"/>
        <v>0</v>
      </c>
      <c r="S46" s="19"/>
      <c r="T46" s="19">
        <v>182.117</v>
      </c>
      <c r="U46" s="19"/>
      <c r="V46" s="27"/>
      <c r="W46" s="19"/>
      <c r="X46" s="19"/>
      <c r="Y46" s="26"/>
      <c r="Z46" s="27">
        <f t="shared" si="16"/>
        <v>182.117</v>
      </c>
      <c r="AA46" s="28">
        <f t="shared" si="17"/>
        <v>0</v>
      </c>
      <c r="AB46" s="54">
        <f>R46+Z46</f>
        <v>182.117</v>
      </c>
      <c r="AC46" s="32"/>
      <c r="AD46" s="19"/>
      <c r="AE46" s="19"/>
      <c r="AF46" s="19"/>
      <c r="AG46" s="19"/>
      <c r="AH46" s="19"/>
      <c r="AI46" s="19"/>
      <c r="AJ46" s="19"/>
      <c r="AK46" s="28"/>
      <c r="AL46" s="54"/>
      <c r="AM46" s="32"/>
      <c r="AN46" s="28"/>
      <c r="AO46" s="54">
        <f>AB46</f>
        <v>182.117</v>
      </c>
      <c r="AP46" s="32"/>
      <c r="AQ46" s="32"/>
      <c r="AR46" s="19" t="s">
        <v>108</v>
      </c>
      <c r="AS46" s="19" t="s">
        <v>106</v>
      </c>
      <c r="AT46" s="19" t="s">
        <v>103</v>
      </c>
      <c r="AU46" s="19" t="s">
        <v>35</v>
      </c>
    </row>
    <row r="47" spans="1:47" ht="33" customHeight="1">
      <c r="A47" s="22"/>
      <c r="B47" s="23" t="s">
        <v>109</v>
      </c>
      <c r="C47" s="17"/>
      <c r="D47" s="58">
        <f t="shared" si="12"/>
        <v>4500.698</v>
      </c>
      <c r="E47" s="32">
        <v>4500.7</v>
      </c>
      <c r="F47" s="32"/>
      <c r="G47" s="18"/>
      <c r="H47" s="18"/>
      <c r="I47" s="19"/>
      <c r="J47" s="19"/>
      <c r="K47" s="19"/>
      <c r="L47" s="19"/>
      <c r="M47" s="19"/>
      <c r="N47" s="19"/>
      <c r="O47" s="19">
        <f t="shared" si="13"/>
        <v>0</v>
      </c>
      <c r="P47" s="28">
        <f t="shared" si="14"/>
        <v>0</v>
      </c>
      <c r="Q47" s="26">
        <f t="shared" si="15"/>
        <v>0</v>
      </c>
      <c r="R47" s="26">
        <f t="shared" si="15"/>
        <v>0</v>
      </c>
      <c r="S47" s="19"/>
      <c r="T47" s="19"/>
      <c r="U47" s="19"/>
      <c r="V47" s="19">
        <v>1692.861</v>
      </c>
      <c r="W47" s="19"/>
      <c r="X47" s="27">
        <f>1009.214+1393.957</f>
        <v>2403.1710000000003</v>
      </c>
      <c r="Y47" s="26"/>
      <c r="Z47" s="27">
        <f t="shared" si="16"/>
        <v>4096.032</v>
      </c>
      <c r="AA47" s="28">
        <f t="shared" si="17"/>
        <v>0</v>
      </c>
      <c r="AB47" s="54">
        <f>R47+Z47</f>
        <v>4096.032</v>
      </c>
      <c r="AC47" s="32"/>
      <c r="AD47" s="19"/>
      <c r="AE47" s="19">
        <v>404.666</v>
      </c>
      <c r="AF47" s="19"/>
      <c r="AG47" s="19"/>
      <c r="AH47" s="19"/>
      <c r="AI47" s="19"/>
      <c r="AJ47" s="19"/>
      <c r="AK47" s="27"/>
      <c r="AL47" s="54">
        <f>AE47</f>
        <v>404.666</v>
      </c>
      <c r="AM47" s="32"/>
      <c r="AN47" s="27"/>
      <c r="AO47" s="54">
        <f>AB47+AE47</f>
        <v>4500.698</v>
      </c>
      <c r="AP47" s="32"/>
      <c r="AQ47" s="32"/>
      <c r="AR47" s="19" t="s">
        <v>110</v>
      </c>
      <c r="AS47" s="19" t="s">
        <v>106</v>
      </c>
      <c r="AT47" s="18" t="s">
        <v>111</v>
      </c>
      <c r="AU47" s="19" t="s">
        <v>35</v>
      </c>
    </row>
    <row r="48" spans="1:47" ht="27.75" customHeight="1">
      <c r="A48" s="22"/>
      <c r="B48" s="23" t="s">
        <v>112</v>
      </c>
      <c r="C48" s="17"/>
      <c r="D48" s="58">
        <f t="shared" si="12"/>
        <v>877.1</v>
      </c>
      <c r="E48" s="31">
        <f>1035/1.18</f>
        <v>877.1186440677967</v>
      </c>
      <c r="F48" s="32"/>
      <c r="G48" s="18"/>
      <c r="H48" s="18"/>
      <c r="I48" s="19"/>
      <c r="J48" s="19"/>
      <c r="K48" s="19"/>
      <c r="L48" s="19"/>
      <c r="M48" s="19"/>
      <c r="N48" s="19">
        <v>1035</v>
      </c>
      <c r="O48" s="19">
        <f t="shared" si="13"/>
        <v>0</v>
      </c>
      <c r="P48" s="28">
        <f t="shared" si="14"/>
        <v>1035</v>
      </c>
      <c r="Q48" s="26">
        <f aca="true" t="shared" si="18" ref="Q48:Q53">G48+O48</f>
        <v>0</v>
      </c>
      <c r="R48" s="37">
        <v>877.1</v>
      </c>
      <c r="S48" s="19"/>
      <c r="T48" s="19"/>
      <c r="U48" s="19"/>
      <c r="V48" s="19"/>
      <c r="W48" s="19"/>
      <c r="X48" s="19"/>
      <c r="Y48" s="26"/>
      <c r="Z48" s="27">
        <f t="shared" si="16"/>
        <v>0</v>
      </c>
      <c r="AA48" s="28">
        <f t="shared" si="17"/>
        <v>0</v>
      </c>
      <c r="AB48" s="54">
        <f>R48+Z48</f>
        <v>877.1</v>
      </c>
      <c r="AC48" s="32"/>
      <c r="AD48" s="19"/>
      <c r="AE48" s="19"/>
      <c r="AF48" s="19"/>
      <c r="AG48" s="19"/>
      <c r="AH48" s="19"/>
      <c r="AI48" s="19"/>
      <c r="AJ48" s="19"/>
      <c r="AK48" s="27"/>
      <c r="AL48" s="54"/>
      <c r="AM48" s="32"/>
      <c r="AN48" s="27"/>
      <c r="AO48" s="54">
        <f>AB48+AE48</f>
        <v>877.1</v>
      </c>
      <c r="AP48" s="32"/>
      <c r="AQ48" s="32"/>
      <c r="AR48" s="19" t="s">
        <v>113</v>
      </c>
      <c r="AS48" s="19" t="s">
        <v>114</v>
      </c>
      <c r="AT48" s="19" t="s">
        <v>103</v>
      </c>
      <c r="AU48" s="19" t="s">
        <v>35</v>
      </c>
    </row>
    <row r="49" spans="1:47" ht="45" customHeight="1">
      <c r="A49" s="22"/>
      <c r="B49" s="23" t="s">
        <v>115</v>
      </c>
      <c r="C49" s="17"/>
      <c r="D49" s="58">
        <f t="shared" si="12"/>
        <v>1016.28</v>
      </c>
      <c r="E49" s="32"/>
      <c r="F49" s="31">
        <v>1016.28</v>
      </c>
      <c r="G49" s="18"/>
      <c r="H49" s="18"/>
      <c r="I49" s="19"/>
      <c r="J49" s="19"/>
      <c r="K49" s="19"/>
      <c r="L49" s="19"/>
      <c r="M49" s="19"/>
      <c r="N49" s="19">
        <v>42</v>
      </c>
      <c r="O49" s="19">
        <f t="shared" si="13"/>
        <v>0</v>
      </c>
      <c r="P49" s="28">
        <f t="shared" si="14"/>
        <v>42</v>
      </c>
      <c r="Q49" s="26">
        <f t="shared" si="18"/>
        <v>0</v>
      </c>
      <c r="R49" s="26">
        <v>42</v>
      </c>
      <c r="S49" s="19"/>
      <c r="T49" s="19">
        <v>974.282</v>
      </c>
      <c r="U49" s="19"/>
      <c r="V49" s="19"/>
      <c r="W49" s="19"/>
      <c r="X49" s="19"/>
      <c r="Y49" s="26"/>
      <c r="Z49" s="27">
        <f t="shared" si="16"/>
        <v>974.282</v>
      </c>
      <c r="AA49" s="28">
        <f t="shared" si="17"/>
        <v>0</v>
      </c>
      <c r="AB49" s="54"/>
      <c r="AC49" s="31">
        <v>1016.28</v>
      </c>
      <c r="AD49" s="19"/>
      <c r="AE49" s="19"/>
      <c r="AF49" s="19"/>
      <c r="AG49" s="19"/>
      <c r="AH49" s="19"/>
      <c r="AI49" s="19"/>
      <c r="AJ49" s="19"/>
      <c r="AK49" s="54"/>
      <c r="AL49" s="54"/>
      <c r="AM49" s="31"/>
      <c r="AN49" s="54"/>
      <c r="AO49" s="54"/>
      <c r="AP49" s="31">
        <v>1016.28</v>
      </c>
      <c r="AQ49" s="31"/>
      <c r="AR49" s="19" t="s">
        <v>116</v>
      </c>
      <c r="AS49" s="19" t="s">
        <v>102</v>
      </c>
      <c r="AT49" s="19" t="s">
        <v>103</v>
      </c>
      <c r="AU49" s="19" t="s">
        <v>35</v>
      </c>
    </row>
    <row r="50" spans="1:47" ht="28.5" customHeight="1">
      <c r="A50" s="22"/>
      <c r="B50" s="23" t="s">
        <v>117</v>
      </c>
      <c r="C50" s="17"/>
      <c r="D50" s="58">
        <f t="shared" si="12"/>
        <v>816.4389830508475</v>
      </c>
      <c r="E50" s="31">
        <f>963.398/1.18</f>
        <v>816.4389830508475</v>
      </c>
      <c r="F50" s="25"/>
      <c r="G50" s="18"/>
      <c r="H50" s="18"/>
      <c r="I50" s="19"/>
      <c r="J50" s="19"/>
      <c r="K50" s="19"/>
      <c r="L50" s="19"/>
      <c r="M50" s="19"/>
      <c r="N50" s="19"/>
      <c r="O50" s="19">
        <f t="shared" si="13"/>
        <v>0</v>
      </c>
      <c r="P50" s="28">
        <f t="shared" si="14"/>
        <v>0</v>
      </c>
      <c r="Q50" s="26">
        <f t="shared" si="18"/>
        <v>0</v>
      </c>
      <c r="R50" s="26">
        <f>H50+P50</f>
        <v>0</v>
      </c>
      <c r="S50" s="19"/>
      <c r="T50" s="54">
        <f>E50</f>
        <v>816.4389830508475</v>
      </c>
      <c r="U50" s="19"/>
      <c r="V50" s="19"/>
      <c r="W50" s="19"/>
      <c r="X50" s="19"/>
      <c r="Y50" s="26"/>
      <c r="Z50" s="27">
        <f t="shared" si="16"/>
        <v>816.4389830508475</v>
      </c>
      <c r="AA50" s="28">
        <f t="shared" si="17"/>
        <v>0</v>
      </c>
      <c r="AB50" s="54">
        <f>R50+Z50</f>
        <v>816.4389830508475</v>
      </c>
      <c r="AC50" s="25"/>
      <c r="AD50" s="19"/>
      <c r="AE50" s="54"/>
      <c r="AF50" s="19"/>
      <c r="AG50" s="54"/>
      <c r="AH50" s="19"/>
      <c r="AI50" s="54"/>
      <c r="AJ50" s="54"/>
      <c r="AK50" s="28"/>
      <c r="AL50" s="54"/>
      <c r="AM50" s="25"/>
      <c r="AN50" s="28"/>
      <c r="AO50" s="54">
        <f>AB50</f>
        <v>816.4389830508475</v>
      </c>
      <c r="AP50" s="25"/>
      <c r="AQ50" s="25"/>
      <c r="AR50" s="19" t="s">
        <v>118</v>
      </c>
      <c r="AS50" s="19" t="s">
        <v>114</v>
      </c>
      <c r="AT50" s="18" t="s">
        <v>119</v>
      </c>
      <c r="AU50" s="19" t="s">
        <v>35</v>
      </c>
    </row>
    <row r="51" spans="1:47" ht="30" customHeight="1">
      <c r="A51" s="22"/>
      <c r="B51" s="23" t="s">
        <v>120</v>
      </c>
      <c r="C51" s="17"/>
      <c r="D51" s="58">
        <f t="shared" si="12"/>
        <v>1161.5254237288136</v>
      </c>
      <c r="E51" s="31">
        <f>1370.6/1.18</f>
        <v>1161.5254237288136</v>
      </c>
      <c r="F51" s="25"/>
      <c r="G51" s="18"/>
      <c r="H51" s="18"/>
      <c r="I51" s="19"/>
      <c r="J51" s="19"/>
      <c r="K51" s="19"/>
      <c r="L51" s="19"/>
      <c r="M51" s="19"/>
      <c r="N51" s="19"/>
      <c r="O51" s="19">
        <f t="shared" si="13"/>
        <v>0</v>
      </c>
      <c r="P51" s="28">
        <f t="shared" si="14"/>
        <v>0</v>
      </c>
      <c r="Q51" s="26">
        <f t="shared" si="18"/>
        <v>0</v>
      </c>
      <c r="R51" s="26">
        <f>H51+P51</f>
        <v>0</v>
      </c>
      <c r="S51" s="19"/>
      <c r="T51" s="19"/>
      <c r="U51" s="19"/>
      <c r="V51" s="19">
        <f>1370.6/1.18</f>
        <v>1161.5254237288136</v>
      </c>
      <c r="W51" s="19"/>
      <c r="X51" s="19"/>
      <c r="Y51" s="26"/>
      <c r="Z51" s="27">
        <f t="shared" si="16"/>
        <v>1161.5254237288136</v>
      </c>
      <c r="AA51" s="28">
        <f t="shared" si="17"/>
        <v>0</v>
      </c>
      <c r="AB51" s="54">
        <f>R51+Z51</f>
        <v>1161.5254237288136</v>
      </c>
      <c r="AC51" s="25"/>
      <c r="AD51" s="19"/>
      <c r="AE51" s="19"/>
      <c r="AF51" s="19"/>
      <c r="AG51" s="19"/>
      <c r="AH51" s="19"/>
      <c r="AI51" s="19"/>
      <c r="AJ51" s="19"/>
      <c r="AK51" s="28"/>
      <c r="AL51" s="54"/>
      <c r="AM51" s="25"/>
      <c r="AN51" s="28"/>
      <c r="AO51" s="54">
        <f>AB51</f>
        <v>1161.5254237288136</v>
      </c>
      <c r="AP51" s="25"/>
      <c r="AQ51" s="25"/>
      <c r="AR51" s="19" t="s">
        <v>121</v>
      </c>
      <c r="AS51" s="19" t="s">
        <v>114</v>
      </c>
      <c r="AT51" s="19" t="s">
        <v>122</v>
      </c>
      <c r="AU51" s="19" t="s">
        <v>35</v>
      </c>
    </row>
    <row r="52" spans="1:47" ht="21.75" customHeight="1">
      <c r="A52" s="22"/>
      <c r="B52" s="23" t="s">
        <v>123</v>
      </c>
      <c r="C52" s="17"/>
      <c r="D52" s="58">
        <f t="shared" si="12"/>
        <v>278.8823047457627</v>
      </c>
      <c r="E52" s="31">
        <f>AO52</f>
        <v>278.8823047457627</v>
      </c>
      <c r="F52" s="32"/>
      <c r="G52" s="18"/>
      <c r="H52" s="18"/>
      <c r="I52" s="19"/>
      <c r="J52" s="19"/>
      <c r="K52" s="19"/>
      <c r="L52" s="19"/>
      <c r="M52" s="19"/>
      <c r="N52" s="19">
        <f>(4.32212+28.67032+51.42747+59.31382+19.56668)*1.18</f>
        <v>192.6944838</v>
      </c>
      <c r="O52" s="19">
        <f t="shared" si="13"/>
        <v>0</v>
      </c>
      <c r="P52" s="28">
        <f t="shared" si="14"/>
        <v>192.6944838</v>
      </c>
      <c r="Q52" s="26">
        <f t="shared" si="18"/>
        <v>0</v>
      </c>
      <c r="R52" s="37">
        <f>192.7/1.18</f>
        <v>163.3050847457627</v>
      </c>
      <c r="S52" s="27"/>
      <c r="T52" s="27">
        <v>15.7</v>
      </c>
      <c r="U52" s="27"/>
      <c r="V52" s="54">
        <f>21.23471+39.54487+18.08925</f>
        <v>78.86883</v>
      </c>
      <c r="W52" s="27"/>
      <c r="X52" s="54">
        <v>8.74763</v>
      </c>
      <c r="Y52" s="26"/>
      <c r="Z52" s="27">
        <f t="shared" si="16"/>
        <v>103.31646</v>
      </c>
      <c r="AA52" s="28">
        <f t="shared" si="17"/>
        <v>0</v>
      </c>
      <c r="AB52" s="54">
        <f>R52+Z52</f>
        <v>266.6215447457627</v>
      </c>
      <c r="AC52" s="32"/>
      <c r="AD52" s="27"/>
      <c r="AE52" s="27">
        <v>12.26076</v>
      </c>
      <c r="AF52" s="27"/>
      <c r="AG52" s="27"/>
      <c r="AH52" s="27"/>
      <c r="AI52" s="27"/>
      <c r="AJ52" s="27"/>
      <c r="AK52" s="28"/>
      <c r="AL52" s="54">
        <f>AE52</f>
        <v>12.26076</v>
      </c>
      <c r="AM52" s="32"/>
      <c r="AN52" s="28"/>
      <c r="AO52" s="54">
        <f>AB52+AE52</f>
        <v>278.8823047457627</v>
      </c>
      <c r="AP52" s="32"/>
      <c r="AQ52" s="32"/>
      <c r="AR52" s="29" t="s">
        <v>46</v>
      </c>
      <c r="AS52" s="29"/>
      <c r="AT52" s="19"/>
      <c r="AU52" s="19" t="s">
        <v>35</v>
      </c>
    </row>
    <row r="53" spans="1:47" s="3" customFormat="1" ht="32.25" customHeight="1">
      <c r="A53" s="59"/>
      <c r="B53" s="53" t="s">
        <v>124</v>
      </c>
      <c r="C53" s="60"/>
      <c r="D53" s="58">
        <f t="shared" si="12"/>
        <v>46.05</v>
      </c>
      <c r="E53" s="31">
        <f>46.046</f>
        <v>46.046</v>
      </c>
      <c r="F53" s="32"/>
      <c r="G53" s="18"/>
      <c r="H53" s="18"/>
      <c r="I53" s="18"/>
      <c r="J53" s="18"/>
      <c r="K53" s="18"/>
      <c r="L53" s="18"/>
      <c r="M53" s="18"/>
      <c r="N53" s="18"/>
      <c r="O53" s="18">
        <f t="shared" si="13"/>
        <v>0</v>
      </c>
      <c r="P53" s="25">
        <f t="shared" si="14"/>
        <v>0</v>
      </c>
      <c r="Q53" s="36">
        <f t="shared" si="18"/>
        <v>0</v>
      </c>
      <c r="R53" s="36">
        <f>H53+P53</f>
        <v>0</v>
      </c>
      <c r="S53" s="18"/>
      <c r="T53" s="31"/>
      <c r="U53" s="18"/>
      <c r="V53" s="18"/>
      <c r="W53" s="18"/>
      <c r="X53" s="18">
        <v>46.05</v>
      </c>
      <c r="Y53" s="36"/>
      <c r="Z53" s="31">
        <f t="shared" si="16"/>
        <v>46.05</v>
      </c>
      <c r="AA53" s="25">
        <f t="shared" si="17"/>
        <v>0</v>
      </c>
      <c r="AB53" s="31">
        <f>R53+Z53</f>
        <v>46.05</v>
      </c>
      <c r="AC53" s="32"/>
      <c r="AD53" s="18"/>
      <c r="AE53" s="31"/>
      <c r="AF53" s="18"/>
      <c r="AG53" s="31"/>
      <c r="AH53" s="18"/>
      <c r="AI53" s="31"/>
      <c r="AJ53" s="31"/>
      <c r="AK53" s="25"/>
      <c r="AL53" s="54"/>
      <c r="AM53" s="32"/>
      <c r="AN53" s="25"/>
      <c r="AO53" s="54">
        <f>AB53</f>
        <v>46.05</v>
      </c>
      <c r="AP53" s="32"/>
      <c r="AQ53" s="32"/>
      <c r="AR53" s="18" t="s">
        <v>125</v>
      </c>
      <c r="AS53" s="18" t="s">
        <v>106</v>
      </c>
      <c r="AT53" s="18" t="s">
        <v>126</v>
      </c>
      <c r="AU53" s="19" t="s">
        <v>35</v>
      </c>
    </row>
    <row r="54" spans="1:47" ht="21.75" customHeight="1">
      <c r="A54" s="21"/>
      <c r="B54" s="33" t="s">
        <v>29</v>
      </c>
      <c r="C54" s="34">
        <f>13600/1.18</f>
        <v>11525.42372881356</v>
      </c>
      <c r="D54" s="34">
        <f>SUM(D44:D53)</f>
        <v>11547.062050508475</v>
      </c>
      <c r="E54" s="56"/>
      <c r="F54" s="56"/>
      <c r="G54" s="18"/>
      <c r="H54" s="18"/>
      <c r="I54" s="19"/>
      <c r="J54" s="19"/>
      <c r="K54" s="26"/>
      <c r="L54" s="61"/>
      <c r="M54" s="26"/>
      <c r="N54" s="26"/>
      <c r="O54" s="26"/>
      <c r="P54" s="38"/>
      <c r="Q54" s="26"/>
      <c r="R54" s="37"/>
      <c r="S54" s="38"/>
      <c r="T54" s="37"/>
      <c r="U54" s="38"/>
      <c r="V54" s="37"/>
      <c r="W54" s="38"/>
      <c r="X54" s="37"/>
      <c r="Y54" s="37"/>
      <c r="Z54" s="37"/>
      <c r="AA54" s="38"/>
      <c r="AB54" s="37"/>
      <c r="AC54" s="37"/>
      <c r="AD54" s="38"/>
      <c r="AE54" s="37"/>
      <c r="AF54" s="38"/>
      <c r="AG54" s="37"/>
      <c r="AH54" s="38"/>
      <c r="AI54" s="37"/>
      <c r="AJ54" s="37"/>
      <c r="AK54" s="38"/>
      <c r="AL54" s="37"/>
      <c r="AM54" s="38"/>
      <c r="AN54" s="38"/>
      <c r="AO54" s="38"/>
      <c r="AP54" s="38"/>
      <c r="AQ54" s="38"/>
      <c r="AR54" s="26"/>
      <c r="AS54" s="26"/>
      <c r="AT54" s="26"/>
      <c r="AU54" s="19"/>
    </row>
    <row r="55" spans="1:47" ht="25.5" customHeight="1">
      <c r="A55" s="21"/>
      <c r="B55" s="33" t="s">
        <v>127</v>
      </c>
      <c r="C55" s="34">
        <f>C54+C42+C15</f>
        <v>32542.372881355936</v>
      </c>
      <c r="D55" s="34">
        <f>D54+D42+D15</f>
        <v>33358.4015420339</v>
      </c>
      <c r="E55" s="35"/>
      <c r="F55" s="36"/>
      <c r="G55" s="36"/>
      <c r="H55" s="3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7"/>
      <c r="U55" s="26"/>
      <c r="V55" s="26"/>
      <c r="W55" s="26"/>
      <c r="X55" s="26"/>
      <c r="Y55" s="38"/>
      <c r="Z55" s="38"/>
      <c r="AA55" s="38"/>
      <c r="AB55" s="36"/>
      <c r="AC55" s="36"/>
      <c r="AD55" s="26"/>
      <c r="AE55" s="37"/>
      <c r="AF55" s="26"/>
      <c r="AG55" s="37"/>
      <c r="AH55" s="26"/>
      <c r="AI55" s="37"/>
      <c r="AJ55" s="37"/>
      <c r="AK55" s="38"/>
      <c r="AL55" s="39"/>
      <c r="AM55" s="39"/>
      <c r="AN55" s="38"/>
      <c r="AO55" s="38"/>
      <c r="AP55" s="38"/>
      <c r="AQ55" s="37"/>
      <c r="AR55" s="19"/>
      <c r="AS55" s="19"/>
      <c r="AT55" s="19"/>
      <c r="AU55" s="19"/>
    </row>
    <row r="56" spans="1:47" ht="14.25" customHeight="1">
      <c r="A56" s="62"/>
      <c r="B56" s="63"/>
      <c r="C56" s="64"/>
      <c r="D56" s="64"/>
      <c r="E56" s="35"/>
      <c r="F56" s="36"/>
      <c r="G56" s="36"/>
      <c r="H56" s="3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37"/>
      <c r="U56" s="26"/>
      <c r="V56" s="26"/>
      <c r="W56" s="26"/>
      <c r="X56" s="26"/>
      <c r="Y56" s="38"/>
      <c r="Z56" s="38"/>
      <c r="AA56" s="38"/>
      <c r="AB56" s="36"/>
      <c r="AC56" s="36"/>
      <c r="AD56" s="26"/>
      <c r="AE56" s="37"/>
      <c r="AF56" s="26"/>
      <c r="AG56" s="37"/>
      <c r="AH56" s="26"/>
      <c r="AI56" s="37"/>
      <c r="AJ56" s="37"/>
      <c r="AK56" s="38"/>
      <c r="AL56" s="39"/>
      <c r="AM56" s="39"/>
      <c r="AN56" s="38"/>
      <c r="AO56" s="38"/>
      <c r="AP56" s="38"/>
      <c r="AQ56" s="37"/>
      <c r="AR56" s="19"/>
      <c r="AS56" s="19"/>
      <c r="AT56" s="19"/>
      <c r="AU56" s="19"/>
    </row>
    <row r="57" spans="1:47" ht="32.25" customHeight="1">
      <c r="A57" s="10"/>
      <c r="B57" s="105" t="s">
        <v>128</v>
      </c>
      <c r="C57" s="105"/>
      <c r="D57" s="105"/>
      <c r="E57" s="14"/>
      <c r="F57" s="14"/>
      <c r="G57" s="15"/>
      <c r="H57" s="1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4"/>
      <c r="AD57" s="12"/>
      <c r="AE57" s="12"/>
      <c r="AF57" s="12"/>
      <c r="AG57" s="12"/>
      <c r="AH57" s="12"/>
      <c r="AI57" s="12"/>
      <c r="AJ57" s="12"/>
      <c r="AK57" s="12"/>
      <c r="AL57" s="12"/>
      <c r="AM57" s="14"/>
      <c r="AN57" s="12"/>
      <c r="AO57" s="12"/>
      <c r="AP57" s="14"/>
      <c r="AQ57" s="14"/>
      <c r="AR57" s="12"/>
      <c r="AS57" s="10"/>
      <c r="AT57" s="12"/>
      <c r="AU57" s="10"/>
    </row>
    <row r="58" spans="1:47" ht="25.5" customHeight="1">
      <c r="A58" s="10"/>
      <c r="B58" s="12" t="s">
        <v>129</v>
      </c>
      <c r="C58" s="106" t="s">
        <v>130</v>
      </c>
      <c r="D58" s="106"/>
      <c r="E58" s="14"/>
      <c r="F58" s="14"/>
      <c r="G58" s="15"/>
      <c r="H58" s="1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4"/>
      <c r="AD58" s="12"/>
      <c r="AE58" s="12"/>
      <c r="AF58" s="12"/>
      <c r="AG58" s="12"/>
      <c r="AH58" s="12"/>
      <c r="AI58" s="12"/>
      <c r="AJ58" s="12"/>
      <c r="AK58" s="12"/>
      <c r="AL58" s="12"/>
      <c r="AM58" s="14"/>
      <c r="AN58" s="12"/>
      <c r="AO58" s="12"/>
      <c r="AP58" s="14"/>
      <c r="AQ58" s="14"/>
      <c r="AR58" s="12"/>
      <c r="AS58" s="10"/>
      <c r="AT58" s="12"/>
      <c r="AU58" s="10"/>
    </row>
    <row r="59" spans="1:47" ht="25.5" customHeight="1">
      <c r="A59" s="10"/>
      <c r="B59" s="65" t="s">
        <v>131</v>
      </c>
      <c r="C59" s="106" t="s">
        <v>132</v>
      </c>
      <c r="D59" s="106"/>
      <c r="E59" s="14"/>
      <c r="F59" s="14"/>
      <c r="G59" s="15"/>
      <c r="H59" s="1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  <c r="AD59" s="12"/>
      <c r="AE59" s="12"/>
      <c r="AF59" s="12"/>
      <c r="AG59" s="12"/>
      <c r="AH59" s="12"/>
      <c r="AI59" s="12"/>
      <c r="AJ59" s="12"/>
      <c r="AK59" s="12"/>
      <c r="AL59" s="12"/>
      <c r="AM59" s="14"/>
      <c r="AN59" s="12"/>
      <c r="AO59" s="12"/>
      <c r="AP59" s="14"/>
      <c r="AQ59" s="14"/>
      <c r="AR59" s="12"/>
      <c r="AS59" s="12" t="s">
        <v>132</v>
      </c>
      <c r="AT59" s="12"/>
      <c r="AU59" s="10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>
      <c r="B65" s="66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5" spans="1:47" ht="15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8"/>
      <c r="AS75" s="68"/>
      <c r="AT75" s="67"/>
      <c r="AU75" s="69"/>
    </row>
    <row r="76" spans="1:47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8"/>
      <c r="AS76" s="68"/>
      <c r="AT76" s="67"/>
      <c r="AU76" s="69"/>
    </row>
    <row r="77" spans="1:47" ht="15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8"/>
      <c r="AS77" s="68"/>
      <c r="AT77" s="67"/>
      <c r="AU77" s="69"/>
    </row>
    <row r="78" spans="1:47" ht="12.75">
      <c r="A78" s="70"/>
      <c r="B78" s="71"/>
      <c r="C78" s="72"/>
      <c r="D78" s="72"/>
      <c r="E78" s="73"/>
      <c r="F78" s="73"/>
      <c r="G78" s="74"/>
      <c r="H78" s="74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3"/>
      <c r="AD78" s="72"/>
      <c r="AE78" s="72"/>
      <c r="AF78" s="72"/>
      <c r="AG78" s="72"/>
      <c r="AH78" s="72"/>
      <c r="AI78" s="72"/>
      <c r="AJ78" s="72"/>
      <c r="AK78" s="72"/>
      <c r="AL78" s="72"/>
      <c r="AM78" s="73"/>
      <c r="AN78" s="72"/>
      <c r="AO78" s="72"/>
      <c r="AP78" s="73"/>
      <c r="AQ78" s="73"/>
      <c r="AR78" s="75"/>
      <c r="AS78" s="76"/>
      <c r="AT78" s="77"/>
      <c r="AU78" s="78"/>
    </row>
    <row r="79" spans="1:47" ht="12.75" customHeight="1">
      <c r="A79" s="108"/>
      <c r="B79" s="109"/>
      <c r="C79" s="80"/>
      <c r="D79" s="80"/>
      <c r="E79" s="110"/>
      <c r="F79" s="110"/>
      <c r="G79" s="81"/>
      <c r="H79" s="81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111"/>
      <c r="AS79" s="111"/>
      <c r="AT79" s="79"/>
      <c r="AU79" s="112"/>
    </row>
    <row r="80" spans="1:47" ht="12.75">
      <c r="A80" s="108"/>
      <c r="B80" s="109"/>
      <c r="C80" s="80"/>
      <c r="D80" s="80"/>
      <c r="E80" s="82"/>
      <c r="F80" s="82"/>
      <c r="G80" s="81"/>
      <c r="H80" s="81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2"/>
      <c r="AD80" s="80"/>
      <c r="AE80" s="80"/>
      <c r="AF80" s="80"/>
      <c r="AG80" s="80"/>
      <c r="AH80" s="80"/>
      <c r="AI80" s="80"/>
      <c r="AJ80" s="80"/>
      <c r="AK80" s="80"/>
      <c r="AL80" s="80"/>
      <c r="AM80" s="82"/>
      <c r="AN80" s="80"/>
      <c r="AO80" s="80"/>
      <c r="AP80" s="82"/>
      <c r="AQ80" s="82"/>
      <c r="AR80" s="111"/>
      <c r="AS80" s="111"/>
      <c r="AT80" s="79"/>
      <c r="AU80" s="112"/>
    </row>
    <row r="81" spans="1:47" ht="15">
      <c r="A81" s="79"/>
      <c r="B81" s="83"/>
      <c r="C81" s="84"/>
      <c r="D81" s="84"/>
      <c r="E81" s="85"/>
      <c r="F81" s="85"/>
      <c r="G81" s="86"/>
      <c r="H81" s="86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5"/>
      <c r="AD81" s="84"/>
      <c r="AE81" s="84"/>
      <c r="AF81" s="84"/>
      <c r="AG81" s="84"/>
      <c r="AH81" s="84"/>
      <c r="AI81" s="84"/>
      <c r="AJ81" s="84"/>
      <c r="AK81" s="84"/>
      <c r="AL81" s="84"/>
      <c r="AM81" s="85"/>
      <c r="AN81" s="84"/>
      <c r="AO81" s="84"/>
      <c r="AP81" s="85"/>
      <c r="AQ81" s="85"/>
      <c r="AR81" s="87"/>
      <c r="AS81" s="87"/>
      <c r="AT81" s="88"/>
      <c r="AU81" s="89"/>
    </row>
    <row r="82" spans="1:47" ht="15">
      <c r="A82" s="79"/>
      <c r="B82" s="83"/>
      <c r="C82" s="84"/>
      <c r="D82" s="84"/>
      <c r="E82" s="85"/>
      <c r="F82" s="85"/>
      <c r="G82" s="86"/>
      <c r="H82" s="86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5"/>
      <c r="AD82" s="84"/>
      <c r="AE82" s="84"/>
      <c r="AF82" s="84"/>
      <c r="AG82" s="84"/>
      <c r="AH82" s="84"/>
      <c r="AI82" s="84"/>
      <c r="AJ82" s="84"/>
      <c r="AK82" s="84"/>
      <c r="AL82" s="84"/>
      <c r="AM82" s="85"/>
      <c r="AN82" s="84"/>
      <c r="AO82" s="84"/>
      <c r="AP82" s="85"/>
      <c r="AQ82" s="85"/>
      <c r="AR82" s="87"/>
      <c r="AS82" s="87"/>
      <c r="AT82" s="88"/>
      <c r="AU82" s="89"/>
    </row>
    <row r="83" spans="1:47" ht="15">
      <c r="A83" s="79"/>
      <c r="B83" s="83"/>
      <c r="C83" s="84"/>
      <c r="D83" s="84"/>
      <c r="E83" s="85"/>
      <c r="F83" s="85"/>
      <c r="G83" s="86"/>
      <c r="H83" s="86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5"/>
      <c r="AD83" s="84"/>
      <c r="AE83" s="84"/>
      <c r="AF83" s="84"/>
      <c r="AG83" s="84"/>
      <c r="AH83" s="84"/>
      <c r="AI83" s="84"/>
      <c r="AJ83" s="84"/>
      <c r="AK83" s="84"/>
      <c r="AL83" s="84"/>
      <c r="AM83" s="85"/>
      <c r="AN83" s="84"/>
      <c r="AO83" s="84"/>
      <c r="AP83" s="85"/>
      <c r="AQ83" s="85"/>
      <c r="AR83" s="87"/>
      <c r="AS83" s="87"/>
      <c r="AT83" s="88"/>
      <c r="AU83" s="89"/>
    </row>
    <row r="84" spans="1:47" ht="24" customHeight="1">
      <c r="A84" s="90"/>
      <c r="B84" s="91"/>
      <c r="C84" s="92"/>
      <c r="D84" s="92"/>
      <c r="E84" s="93"/>
      <c r="F84" s="93"/>
      <c r="G84" s="94"/>
      <c r="H84" s="94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3"/>
      <c r="AD84" s="92"/>
      <c r="AE84" s="92"/>
      <c r="AF84" s="92"/>
      <c r="AG84" s="92"/>
      <c r="AH84" s="92"/>
      <c r="AI84" s="92"/>
      <c r="AJ84" s="92"/>
      <c r="AK84" s="92"/>
      <c r="AL84" s="92"/>
      <c r="AM84" s="93"/>
      <c r="AN84" s="92"/>
      <c r="AO84" s="92"/>
      <c r="AP84" s="93"/>
      <c r="AQ84" s="93"/>
      <c r="AR84" s="113"/>
      <c r="AS84" s="113"/>
      <c r="AT84" s="95"/>
      <c r="AU84" s="89"/>
    </row>
    <row r="85" spans="1:47" ht="12.75">
      <c r="A85" s="70"/>
      <c r="B85" s="71"/>
      <c r="C85" s="72"/>
      <c r="D85" s="72"/>
      <c r="E85" s="73"/>
      <c r="F85" s="73"/>
      <c r="G85" s="74"/>
      <c r="H85" s="74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72"/>
      <c r="AE85" s="72"/>
      <c r="AF85" s="72"/>
      <c r="AG85" s="72"/>
      <c r="AH85" s="72"/>
      <c r="AI85" s="72"/>
      <c r="AJ85" s="72"/>
      <c r="AK85" s="72"/>
      <c r="AL85" s="72"/>
      <c r="AM85" s="73"/>
      <c r="AN85" s="72"/>
      <c r="AO85" s="72"/>
      <c r="AP85" s="73"/>
      <c r="AQ85" s="73"/>
      <c r="AR85" s="68"/>
      <c r="AS85" s="76"/>
      <c r="AT85" s="77"/>
      <c r="AU85" s="78"/>
    </row>
    <row r="86" spans="1:47" ht="12.75">
      <c r="A86" s="70"/>
      <c r="B86" s="71"/>
      <c r="C86" s="72"/>
      <c r="D86" s="72"/>
      <c r="E86" s="73"/>
      <c r="F86" s="73"/>
      <c r="G86" s="74"/>
      <c r="H86" s="74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3"/>
      <c r="AD86" s="72"/>
      <c r="AE86" s="72"/>
      <c r="AF86" s="72"/>
      <c r="AG86" s="72"/>
      <c r="AH86" s="72"/>
      <c r="AI86" s="72"/>
      <c r="AJ86" s="72"/>
      <c r="AK86" s="72"/>
      <c r="AL86" s="72"/>
      <c r="AM86" s="73"/>
      <c r="AN86" s="72"/>
      <c r="AO86" s="72"/>
      <c r="AP86" s="73"/>
      <c r="AQ86" s="73"/>
      <c r="AR86" s="68"/>
      <c r="AS86" s="76"/>
      <c r="AT86" s="77"/>
      <c r="AU86" s="78"/>
    </row>
    <row r="87" ht="12.75">
      <c r="AR87" s="96"/>
    </row>
    <row r="88" ht="12.75">
      <c r="AR88" s="96"/>
    </row>
    <row r="89" ht="12.75">
      <c r="AR89" s="96"/>
    </row>
  </sheetData>
  <sheetProtection selectLockedCells="1" selectUnlockedCells="1"/>
  <mergeCells count="29">
    <mergeCell ref="AR79:AR80"/>
    <mergeCell ref="AS79:AS80"/>
    <mergeCell ref="AU79:AU80"/>
    <mergeCell ref="AR84:AS84"/>
    <mergeCell ref="A76:R76"/>
    <mergeCell ref="A77:R77"/>
    <mergeCell ref="A79:A80"/>
    <mergeCell ref="B79:B80"/>
    <mergeCell ref="E79:F79"/>
    <mergeCell ref="B57:D57"/>
    <mergeCell ref="C58:D58"/>
    <mergeCell ref="C59:D59"/>
    <mergeCell ref="A75:R75"/>
    <mergeCell ref="AS25:AS30"/>
    <mergeCell ref="E32:F32"/>
    <mergeCell ref="G32:AQ32"/>
    <mergeCell ref="B43:AU43"/>
    <mergeCell ref="E10:F10"/>
    <mergeCell ref="G10:AQ10"/>
    <mergeCell ref="B11:AU11"/>
    <mergeCell ref="B16:AU16"/>
    <mergeCell ref="A6:AU6"/>
    <mergeCell ref="A7:AU7"/>
    <mergeCell ref="A8:AU8"/>
    <mergeCell ref="R9:AR9"/>
    <mergeCell ref="C1:G1"/>
    <mergeCell ref="C2:G2"/>
    <mergeCell ref="C3:G3"/>
    <mergeCell ref="C4:G4"/>
  </mergeCells>
  <printOptions/>
  <pageMargins left="0.6298611111111111" right="0.4722222222222222" top="0.3541666666666667" bottom="0.3541666666666667" header="0.5118055555555555" footer="0.5118055555555555"/>
  <pageSetup horizontalDpi="300" verticalDpi="300" orientation="portrait" paperSize="9" scale="88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Loshko_WR</cp:lastModifiedBy>
  <dcterms:modified xsi:type="dcterms:W3CDTF">2016-05-27T10:51:43Z</dcterms:modified>
  <cp:category/>
  <cp:version/>
  <cp:contentType/>
  <cp:contentStatus/>
</cp:coreProperties>
</file>